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СВОД" sheetId="1" r:id="rId1"/>
    <sheet name="СКАЛЫ" sheetId="2" r:id="rId2"/>
    <sheet name="ЛИЧКА" sheetId="3" r:id="rId3"/>
    <sheet name="СВЯЗК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<sst xmlns="http://schemas.openxmlformats.org/spreadsheetml/2006/main" count="464" uniqueCount="257">
  <si>
    <t>ТУРИСТСКО-СПОРТИВНЫЙ СОЮЗ РОССИИ</t>
  </si>
  <si>
    <t>ТАБЛИЦА  РЕЗУЛЬТАТОВ СОРЕВНОВАНИЙ</t>
  </si>
  <si>
    <t>11 ЧЕМПИОНАТ РОССИИ ПО ГОРНОМУ ТУРИЗМУ - ТУРИСТСКОЕ МНОГОБОРЬЕ</t>
  </si>
  <si>
    <t xml:space="preserve">Дистанция: </t>
  </si>
  <si>
    <t>"СКАЛЫ" лично-командная</t>
  </si>
  <si>
    <t xml:space="preserve"> 10-18 СЕНТЯБРЯ 2005 ГОДА   КРЫМ, ФОРОС</t>
  </si>
  <si>
    <t>Класс</t>
  </si>
  <si>
    <t>Ранг :</t>
  </si>
  <si>
    <t>Начальник дистанции :</t>
  </si>
  <si>
    <t>С.В.Герасимов</t>
  </si>
  <si>
    <t>1балл:</t>
  </si>
  <si>
    <t>Зам.гл.судьи по дистанции :</t>
  </si>
  <si>
    <t>А.Б.Долбин</t>
  </si>
  <si>
    <t>№</t>
  </si>
  <si>
    <t>Команда</t>
  </si>
  <si>
    <t>Участник</t>
  </si>
  <si>
    <t>Пол</t>
  </si>
  <si>
    <t xml:space="preserve"> Вре мин</t>
  </si>
  <si>
    <t>мя    сек</t>
  </si>
  <si>
    <t>Штраф в баллах</t>
  </si>
  <si>
    <t>Штраф в сек</t>
  </si>
  <si>
    <t>Ставицкая Мария</t>
  </si>
  <si>
    <t>ж</t>
  </si>
  <si>
    <t>мс</t>
  </si>
  <si>
    <t>МГСУ г.Москва</t>
  </si>
  <si>
    <t>Боярских Екатерина</t>
  </si>
  <si>
    <t>Смола Евгения</t>
  </si>
  <si>
    <t>Смольянова Анастасия</t>
  </si>
  <si>
    <t>Кабанова Ирина</t>
  </si>
  <si>
    <t>Файзулина Юлия</t>
  </si>
  <si>
    <t>Карпенкова Ольга</t>
  </si>
  <si>
    <t>"Стихия" г.Волгоград</t>
  </si>
  <si>
    <t>Омельченко Валентина</t>
  </si>
  <si>
    <t>Алехина Ольга</t>
  </si>
  <si>
    <t>Николашина Наталья</t>
  </si>
  <si>
    <t>Гераськина Елена</t>
  </si>
  <si>
    <t>Тарасова Юлия</t>
  </si>
  <si>
    <t>МПГУ г.Москва</t>
  </si>
  <si>
    <t>Старикова Тамара</t>
  </si>
  <si>
    <t>Шрубова Елена</t>
  </si>
  <si>
    <t>Павлова Анна</t>
  </si>
  <si>
    <t>Кирсанова Анна</t>
  </si>
  <si>
    <t>Руснак Анастасия</t>
  </si>
  <si>
    <t>ФСТ г.Черновцы</t>
  </si>
  <si>
    <t>О.В.Назаренко</t>
  </si>
  <si>
    <t>В.Г.Коган</t>
  </si>
  <si>
    <t>Место</t>
  </si>
  <si>
    <t>ТАБЛИЦА РЕЗУЛЬТАТОВ СОРЕВНОВАНИЙ</t>
  </si>
  <si>
    <r>
      <t xml:space="preserve">                             </t>
    </r>
    <r>
      <rPr>
        <b/>
        <sz val="12"/>
        <rFont val="Arial Cyr"/>
        <family val="0"/>
      </rPr>
      <t>11 ЧЕМПИОНАТ РОССИИ ПО ГОРНОМУ ТУРИЗМУ - ТУРИСТСКОЕ МНОГОБОРЬЕ</t>
    </r>
  </si>
  <si>
    <t>сек</t>
  </si>
  <si>
    <t>Кол-во этапов</t>
  </si>
  <si>
    <r>
      <t xml:space="preserve">Результ. </t>
    </r>
    <r>
      <rPr>
        <b/>
        <sz val="8"/>
        <rFont val="Arial Cyr"/>
        <family val="2"/>
      </rPr>
      <t>Мужч, мин</t>
    </r>
  </si>
  <si>
    <r>
      <t xml:space="preserve">Место </t>
    </r>
    <r>
      <rPr>
        <b/>
        <sz val="8"/>
        <rFont val="Arial Cyr"/>
        <family val="2"/>
      </rPr>
      <t>мужч</t>
    </r>
  </si>
  <si>
    <r>
      <t xml:space="preserve">Результ. </t>
    </r>
    <r>
      <rPr>
        <b/>
        <sz val="8"/>
        <rFont val="Arial Cyr"/>
        <family val="2"/>
      </rPr>
      <t>Женщ, мин</t>
    </r>
  </si>
  <si>
    <r>
      <t xml:space="preserve">Место </t>
    </r>
    <r>
      <rPr>
        <b/>
        <sz val="8"/>
        <rFont val="Arial Cyr"/>
        <family val="2"/>
      </rPr>
      <t>женщ</t>
    </r>
  </si>
  <si>
    <t>Результ. команды</t>
  </si>
  <si>
    <t>Место команды</t>
  </si>
  <si>
    <t xml:space="preserve">1. </t>
  </si>
  <si>
    <t>Сборная С-Петербурга</t>
  </si>
  <si>
    <t>Колтунов Игорь</t>
  </si>
  <si>
    <t>м</t>
  </si>
  <si>
    <t xml:space="preserve">Курятков Руслан </t>
  </si>
  <si>
    <t>Колтунов Олег</t>
  </si>
  <si>
    <t>Поляков Виктор</t>
  </si>
  <si>
    <t>Соловьев Владимир</t>
  </si>
  <si>
    <t>сн</t>
  </si>
  <si>
    <t xml:space="preserve">2. </t>
  </si>
  <si>
    <t>Кочуров Максим</t>
  </si>
  <si>
    <t>Казимирчик Петр</t>
  </si>
  <si>
    <t>Мирсаитов Дамир</t>
  </si>
  <si>
    <t>Лантратов Андрей</t>
  </si>
  <si>
    <t>Соловьев Иван</t>
  </si>
  <si>
    <t xml:space="preserve">3. </t>
  </si>
  <si>
    <t>"Планета" Ростовская обл.</t>
  </si>
  <si>
    <t>Корженевский Сергей</t>
  </si>
  <si>
    <t>Сучков Константин</t>
  </si>
  <si>
    <t>Албул Глеб</t>
  </si>
  <si>
    <t>Шевченко Алексей</t>
  </si>
  <si>
    <t>Репалов Александр</t>
  </si>
  <si>
    <t xml:space="preserve">4. </t>
  </si>
  <si>
    <t>"Азимут"  г.Тверь</t>
  </si>
  <si>
    <t>Нагайцев Михаил</t>
  </si>
  <si>
    <t>Никифоров Сергей</t>
  </si>
  <si>
    <t>Нилов Михаил</t>
  </si>
  <si>
    <t>Лапко Родион</t>
  </si>
  <si>
    <t>не ст</t>
  </si>
  <si>
    <t>Покровский Дмитрий</t>
  </si>
  <si>
    <t xml:space="preserve">5. </t>
  </si>
  <si>
    <t>"Вертикаль" г.Москва</t>
  </si>
  <si>
    <t>Кочергин Кирилл</t>
  </si>
  <si>
    <t>Ариничев Петр</t>
  </si>
  <si>
    <t>Ярема Евгений</t>
  </si>
  <si>
    <t>Баутин Алексей</t>
  </si>
  <si>
    <t>Джулий Анатолий</t>
  </si>
  <si>
    <t xml:space="preserve">6. </t>
  </si>
  <si>
    <t>Иванов Александр</t>
  </si>
  <si>
    <t>Москалев Семен</t>
  </si>
  <si>
    <t>Щербак Кирилл</t>
  </si>
  <si>
    <t>Ломакин Алексей</t>
  </si>
  <si>
    <t>Васильев Александр</t>
  </si>
  <si>
    <t xml:space="preserve">7. </t>
  </si>
  <si>
    <t>"Вершина" г.Волгоград</t>
  </si>
  <si>
    <t>Лопатков Андрей</t>
  </si>
  <si>
    <t>Крюков Виктор</t>
  </si>
  <si>
    <t>Лопатков Антон</t>
  </si>
  <si>
    <t>Ануфриев Антон</t>
  </si>
  <si>
    <t>Марченко Евгений</t>
  </si>
  <si>
    <t xml:space="preserve">8. </t>
  </si>
  <si>
    <t>Костыгов Юрий</t>
  </si>
  <si>
    <t>Маслобоев Алексей</t>
  </si>
  <si>
    <t>Сенягин Александр</t>
  </si>
  <si>
    <t>Сальникова Марина</t>
  </si>
  <si>
    <t>Качалов Юрий</t>
  </si>
  <si>
    <t>Юсс Владимир</t>
  </si>
  <si>
    <t xml:space="preserve">9. </t>
  </si>
  <si>
    <t>"Ирбис" г.Черновцы</t>
  </si>
  <si>
    <t>Сандул Дмитрий</t>
  </si>
  <si>
    <t>Василаш Аурел</t>
  </si>
  <si>
    <t>Янчик Алексей</t>
  </si>
  <si>
    <t>Юргишин Ярослав</t>
  </si>
  <si>
    <t>Логинов Евгений</t>
  </si>
  <si>
    <t xml:space="preserve">10. </t>
  </si>
  <si>
    <t>ОСДЮСШОР №8 г.Ростов</t>
  </si>
  <si>
    <t>Назарецкий Александр</t>
  </si>
  <si>
    <t>Колесников Александр</t>
  </si>
  <si>
    <t>Павлютенко Денис</t>
  </si>
  <si>
    <t xml:space="preserve">11. </t>
  </si>
  <si>
    <t>"Планета-2" Ростовская обл.</t>
  </si>
  <si>
    <t>Шмелев Александр</t>
  </si>
  <si>
    <t>Захаров Алексей</t>
  </si>
  <si>
    <t>Коптяев Александр</t>
  </si>
  <si>
    <t xml:space="preserve">12. </t>
  </si>
  <si>
    <t>Андреев Сергей</t>
  </si>
  <si>
    <t>Кисилица Иван</t>
  </si>
  <si>
    <t>Гуляев Артем</t>
  </si>
  <si>
    <t>Загарюк Кристина</t>
  </si>
  <si>
    <t>Звенигородский Алексей</t>
  </si>
  <si>
    <t>Онофрийчук Сергей</t>
  </si>
  <si>
    <t>"Смола" г.Смоленск</t>
  </si>
  <si>
    <t>Батурин Александр</t>
  </si>
  <si>
    <t>Лось Владимир</t>
  </si>
  <si>
    <t>Ковалев Алексей</t>
  </si>
  <si>
    <t>Фролов Максим</t>
  </si>
  <si>
    <t>Ляпун Иван</t>
  </si>
  <si>
    <t>"Пилигрим" г.Волгодонск</t>
  </si>
  <si>
    <t>Хорошилов Алексей</t>
  </si>
  <si>
    <t>Платонов Денис</t>
  </si>
  <si>
    <t>Сидоренко Дмитрий</t>
  </si>
  <si>
    <t>Горшинин Максим</t>
  </si>
  <si>
    <t>15.</t>
  </si>
  <si>
    <t>Вне зачета</t>
  </si>
  <si>
    <t>Ширяев Михаил</t>
  </si>
  <si>
    <t>Власова Екатерина</t>
  </si>
  <si>
    <t xml:space="preserve">                         11 ЧЕМПИОНАТ РОССИИ ПО ГОРНОМУ ТУРИЗМУ - ТУРИСТСКОЕ МНОГОБОРЬЕ</t>
  </si>
  <si>
    <t>"СВЯЗКИ"</t>
  </si>
  <si>
    <t>В.П.Речиц</t>
  </si>
  <si>
    <t>А.П.Кукаркин</t>
  </si>
  <si>
    <t>Связка</t>
  </si>
  <si>
    <t>Тип связки</t>
  </si>
  <si>
    <t>Баллы дист.</t>
  </si>
  <si>
    <t>Штраф за  тех-нику</t>
  </si>
  <si>
    <t>Штраф за так-тику</t>
  </si>
  <si>
    <r>
      <t xml:space="preserve">Результ. </t>
    </r>
    <r>
      <rPr>
        <b/>
        <sz val="8"/>
        <rFont val="Arial Cyr"/>
        <family val="2"/>
      </rPr>
      <t xml:space="preserve">мужс. </t>
    </r>
    <r>
      <rPr>
        <sz val="8"/>
        <rFont val="Arial Cyr"/>
        <family val="2"/>
      </rPr>
      <t>связки</t>
    </r>
  </si>
  <si>
    <r>
      <t xml:space="preserve">Место </t>
    </r>
    <r>
      <rPr>
        <b/>
        <sz val="8"/>
        <rFont val="Arial Cyr"/>
        <family val="2"/>
      </rPr>
      <t xml:space="preserve">мужс. </t>
    </r>
    <r>
      <rPr>
        <sz val="8"/>
        <rFont val="Arial Cyr"/>
        <family val="2"/>
      </rPr>
      <t>связки</t>
    </r>
  </si>
  <si>
    <r>
      <t>Результ. с</t>
    </r>
    <r>
      <rPr>
        <b/>
        <sz val="8"/>
        <rFont val="Arial Cyr"/>
        <family val="2"/>
      </rPr>
      <t xml:space="preserve">меш. </t>
    </r>
    <r>
      <rPr>
        <sz val="8"/>
        <rFont val="Arial Cyr"/>
        <family val="2"/>
      </rPr>
      <t>связки</t>
    </r>
  </si>
  <si>
    <r>
      <t xml:space="preserve">Место </t>
    </r>
    <r>
      <rPr>
        <b/>
        <sz val="8"/>
        <rFont val="Arial Cyr"/>
        <family val="2"/>
      </rPr>
      <t xml:space="preserve">смеш. </t>
    </r>
    <r>
      <rPr>
        <sz val="8"/>
        <rFont val="Arial Cyr"/>
        <family val="2"/>
      </rPr>
      <t>связки</t>
    </r>
  </si>
  <si>
    <t>Нагайцев Михаил-Кирсанова Анна</t>
  </si>
  <si>
    <t>см</t>
  </si>
  <si>
    <t>Лопко Родион-Никифоров Сергей</t>
  </si>
  <si>
    <t>Нилов Михаил-Покровский Дмитрий</t>
  </si>
  <si>
    <t>Колесников Александр-Кабанова Ирина</t>
  </si>
  <si>
    <t>Назарецкий Александр-Павлюченко Денис</t>
  </si>
  <si>
    <t>Файзулина Юлия-Алехина Ольга</t>
  </si>
  <si>
    <t>Захаров Алексей-Коптяев Александр</t>
  </si>
  <si>
    <t>Николашина Наталья-Гераськина Елена</t>
  </si>
  <si>
    <t>Маркарян Альберт-Пузанова Екатерина</t>
  </si>
  <si>
    <t>Андреев Сергей-Гуляев Артем</t>
  </si>
  <si>
    <t>Звенигородский Алексей-Загарюк Кристина</t>
  </si>
  <si>
    <t>Кисилица Иван-Онофрийчук Сергей</t>
  </si>
  <si>
    <t>Лось Владимир-Карпенкова Ольга</t>
  </si>
  <si>
    <t>Батурин Александр-Ковалев Алексей</t>
  </si>
  <si>
    <t>Фролов Максим-Ляпун Иван</t>
  </si>
  <si>
    <t>Платонов Денис-Смола Евгения</t>
  </si>
  <si>
    <t>Хорошилов Алексей-Смольянова Анастасия</t>
  </si>
  <si>
    <t>Сидоренко Дмитрий-Горшинин Максим</t>
  </si>
  <si>
    <t>Ольховский Геннадий-Сальникова Марина</t>
  </si>
  <si>
    <t>Синягин Александр-Мягков Алексей</t>
  </si>
  <si>
    <t>Качалов Юрий-Юсс Владимир</t>
  </si>
  <si>
    <t>Янчик Алексей-Василаш Аурел</t>
  </si>
  <si>
    <t>Чайка Тарас-Сандул Дмитрий</t>
  </si>
  <si>
    <t>Юрчишин Ярослав-Руснак Анастасия</t>
  </si>
  <si>
    <t>Лопатков Антон-Крюков Виктор</t>
  </si>
  <si>
    <t>Тарасова Юлия-Ануфриев Антон</t>
  </si>
  <si>
    <t>Лопатков Андрей-Марченко Евгений</t>
  </si>
  <si>
    <t>Колтунов Игорь-Кустовская Людмила</t>
  </si>
  <si>
    <t>Колтунов Олег-Мамин Марат</t>
  </si>
  <si>
    <t>Курятков Руслан-Поляков Виктор</t>
  </si>
  <si>
    <t>Мирсаитов Дамир-Соловьев Иван</t>
  </si>
  <si>
    <t>Лантратов Андрей-Боярских Екатерина</t>
  </si>
  <si>
    <t>Соловьев Дмитрий-Кочуров Максим</t>
  </si>
  <si>
    <t>Корженевский Сергей-Сучков Константин</t>
  </si>
  <si>
    <t>Репалов Александр-Ставицкая Мария</t>
  </si>
  <si>
    <t>Шевченко Алексей-Албул Глеб</t>
  </si>
  <si>
    <t xml:space="preserve">13. </t>
  </si>
  <si>
    <t>Ариничев Петр-Ярема Евгений</t>
  </si>
  <si>
    <t>Кочергин Кирилл-Павлова Анна</t>
  </si>
  <si>
    <t>Баутин Алексей-Джулий Анатолий</t>
  </si>
  <si>
    <t xml:space="preserve">14. </t>
  </si>
  <si>
    <t>Москалев Семен-Иванов Александр</t>
  </si>
  <si>
    <t>Щербак Кирилл-Ширяев Михаил</t>
  </si>
  <si>
    <t>Ломакин Алексей-Омельченко Валентина</t>
  </si>
  <si>
    <t>СВОДНЫЙ ПРОТОКОЛ</t>
  </si>
  <si>
    <t xml:space="preserve">             11 ЧЕМПИОНАТ РОССИИ ПО ГОРНОМУ ТУРИЗМУ - ТУРИСТСКОЕ МНОГОБОРЬЕ</t>
  </si>
  <si>
    <t xml:space="preserve">        «Скалы»</t>
  </si>
  <si>
    <t>"Скалы - лично-командная"</t>
  </si>
  <si>
    <t xml:space="preserve">           "Связки"</t>
  </si>
  <si>
    <t>сумма</t>
  </si>
  <si>
    <t>место</t>
  </si>
  <si>
    <t>п/п</t>
  </si>
  <si>
    <t>сумма баллов</t>
  </si>
  <si>
    <t>мест</t>
  </si>
  <si>
    <t>в общем зачете</t>
  </si>
  <si>
    <t>Главный судья</t>
  </si>
  <si>
    <t>Главный секретарь</t>
  </si>
  <si>
    <t>1 мин=</t>
  </si>
  <si>
    <t>балла</t>
  </si>
  <si>
    <t>Соревнования :</t>
  </si>
  <si>
    <t>Дистанция :</t>
  </si>
  <si>
    <t>Класс :</t>
  </si>
  <si>
    <t>Наименование</t>
  </si>
  <si>
    <t>Техника, штраф.баллы</t>
  </si>
  <si>
    <t xml:space="preserve">        Тактика</t>
  </si>
  <si>
    <t xml:space="preserve">             Время</t>
  </si>
  <si>
    <t>команды</t>
  </si>
  <si>
    <t>Рейтинг команды</t>
  </si>
  <si>
    <t>С1-КП1</t>
  </si>
  <si>
    <t>М4</t>
  </si>
  <si>
    <t>М5,М6</t>
  </si>
  <si>
    <t>М7,ПС6,ПС7</t>
  </si>
  <si>
    <t>М9</t>
  </si>
  <si>
    <t>ПС5,ПС8</t>
  </si>
  <si>
    <t>ПС7-Ф</t>
  </si>
  <si>
    <t xml:space="preserve">сумма штрафных баллов </t>
  </si>
  <si>
    <t>штраф. баллы за изменение тактики</t>
  </si>
  <si>
    <t>заявленное время</t>
  </si>
  <si>
    <t>штраф. баллы за несоотв. времени</t>
  </si>
  <si>
    <t>в мин.</t>
  </si>
  <si>
    <t>в баллах</t>
  </si>
  <si>
    <t>Общая сумма баллов</t>
  </si>
  <si>
    <t>Выпол. разр.</t>
  </si>
  <si>
    <t>*</t>
  </si>
  <si>
    <t>* - невыполнение условий этапа №6</t>
  </si>
  <si>
    <t>КМС-126%-92,05</t>
  </si>
  <si>
    <t>1р-142%-103,74</t>
  </si>
  <si>
    <t>скалы</t>
  </si>
  <si>
    <t>Начальник дистанции :В.Г.Козий</t>
  </si>
  <si>
    <t>Зам.гл.судьи :Н.Н.Устиновский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</si>
</sst>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Comic Sans MS"/>
      <family val="4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 quotePrefix="1">
      <alignment horizontal="left" wrapText="1"/>
    </xf>
    <xf numFmtId="0" fontId="1" fillId="0" borderId="2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5" xfId="0" applyFill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center" wrapText="1"/>
    </xf>
    <xf numFmtId="0" fontId="1" fillId="0" borderId="11" xfId="0" applyFont="1" applyFill="1" applyBorder="1" applyAlignment="1" quotePrefix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>
      <alignment/>
    </xf>
    <xf numFmtId="2" fontId="0" fillId="0" borderId="6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2" fontId="0" fillId="0" borderId="1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right"/>
    </xf>
    <xf numFmtId="1" fontId="0" fillId="0" borderId="2" xfId="0" applyNumberFormat="1" applyFill="1" applyBorder="1" applyAlignment="1">
      <alignment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1" fontId="0" fillId="0" borderId="1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vertical="top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1" xfId="0" applyFill="1" applyBorder="1" applyAlignment="1" applyProtection="1">
      <alignment horizontal="center" vertical="center" textRotation="90"/>
      <protection locked="0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/>
      <protection locked="0"/>
    </xf>
    <xf numFmtId="169" fontId="0" fillId="0" borderId="1" xfId="0" applyNumberFormat="1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2" fontId="0" fillId="0" borderId="1" xfId="0" applyNumberFormat="1" applyFill="1" applyBorder="1" applyAlignment="1" applyProtection="1">
      <alignment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16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41;&#1051;&#1048;&#1062;&#1040;%20&#1056;&#1045;&#1047;&#1059;&#1051;&#1068;&#1058;&#1040;&#1058;&#1054;&#1042;%20&#1063;&#1045;&#1052;&#1055;&#1048;&#1054;&#1053;&#1040;&#1058;&#1040;%20&#1056;&#1054;&#1057;&#1057;&#1048;&#1048;%202005%20&#1043;&#1054;&#1044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ндКом"/>
      <sheetName val="М1"/>
      <sheetName val="Спасы"/>
      <sheetName val="ЛичкаКом"/>
      <sheetName val="ЛичкаЖ"/>
      <sheetName val="ЛичкаМ"/>
      <sheetName val="М"/>
      <sheetName val="Ж"/>
      <sheetName val="свод"/>
      <sheetName val="Л1"/>
      <sheetName val="Скалы"/>
      <sheetName val="Лед"/>
      <sheetName val="СвязкиКом"/>
      <sheetName val="СвязкиМ"/>
      <sheetName val="СвязкиСм"/>
      <sheetName val="Лист1"/>
      <sheetName val="Л2"/>
    </sheetNames>
    <sheetDataSet>
      <sheetData sheetId="9">
        <row r="3">
          <cell r="E3" t="str">
            <v>"Смола" г.Смоленск</v>
          </cell>
          <cell r="F3">
            <v>106.66666666666667</v>
          </cell>
          <cell r="H3">
            <v>106.66666666666667</v>
          </cell>
          <cell r="J3">
            <v>0</v>
          </cell>
        </row>
        <row r="4">
          <cell r="E4" t="str">
            <v>"Стихия" г.Волгоград</v>
          </cell>
          <cell r="F4">
            <v>246.66666666666666</v>
          </cell>
          <cell r="H4">
            <v>246.66666666666666</v>
          </cell>
          <cell r="J4">
            <v>0</v>
          </cell>
        </row>
        <row r="5">
          <cell r="E5" t="str">
            <v>"Планета-2" Ростовская обл.</v>
          </cell>
          <cell r="F5">
            <v>53.333333333333336</v>
          </cell>
          <cell r="H5">
            <v>53.333333333333336</v>
          </cell>
          <cell r="J5">
            <v>0</v>
          </cell>
        </row>
        <row r="6">
          <cell r="E6" t="str">
            <v>"Ирбис" г.Черновцы</v>
          </cell>
          <cell r="F6">
            <v>93.33333333333333</v>
          </cell>
          <cell r="H6">
            <v>73.33333333333333</v>
          </cell>
          <cell r="J6">
            <v>0</v>
          </cell>
        </row>
        <row r="7">
          <cell r="E7" t="str">
            <v>"Азимут"  г.Тверь</v>
          </cell>
          <cell r="F7">
            <v>40</v>
          </cell>
          <cell r="H7">
            <v>40</v>
          </cell>
          <cell r="J7">
            <v>0</v>
          </cell>
        </row>
        <row r="8">
          <cell r="E8" t="str">
            <v>МПГУ г.Москва</v>
          </cell>
          <cell r="F8">
            <v>80</v>
          </cell>
          <cell r="H8">
            <v>80</v>
          </cell>
          <cell r="J8">
            <v>0</v>
          </cell>
        </row>
        <row r="9">
          <cell r="E9" t="str">
            <v>"Вершина" г.Волгоград</v>
          </cell>
          <cell r="F9">
            <v>113.33333333333333</v>
          </cell>
          <cell r="H9">
            <v>113.33333333333333</v>
          </cell>
          <cell r="J9">
            <v>0</v>
          </cell>
        </row>
        <row r="10">
          <cell r="E10" t="str">
            <v>ФСТ г.Черновцы</v>
          </cell>
          <cell r="F10">
            <v>106.66666666666667</v>
          </cell>
          <cell r="H10">
            <v>106.66666666666667</v>
          </cell>
          <cell r="J10">
            <v>0</v>
          </cell>
        </row>
        <row r="11">
          <cell r="E11" t="str">
            <v>"Планета" Ростовская обл.</v>
          </cell>
          <cell r="F11">
            <v>353.3333333333333</v>
          </cell>
          <cell r="H11">
            <v>353.3333333333333</v>
          </cell>
          <cell r="J11">
            <v>0</v>
          </cell>
        </row>
        <row r="12">
          <cell r="E12" t="str">
            <v>"Пилигрим" г.Волгодонск</v>
          </cell>
          <cell r="F12">
            <v>106.66666666666667</v>
          </cell>
          <cell r="H12">
            <v>106.66666666666667</v>
          </cell>
          <cell r="J12">
            <v>0</v>
          </cell>
        </row>
        <row r="13">
          <cell r="E13" t="str">
            <v>Сборная С-Петербурга</v>
          </cell>
          <cell r="F13">
            <v>120</v>
          </cell>
          <cell r="H13">
            <v>100</v>
          </cell>
          <cell r="J13">
            <v>0</v>
          </cell>
        </row>
        <row r="14">
          <cell r="E14" t="str">
            <v>"Вертикаль" г.Москва</v>
          </cell>
          <cell r="F14">
            <v>140</v>
          </cell>
          <cell r="H14">
            <v>186.66666666666666</v>
          </cell>
          <cell r="J14">
            <v>0</v>
          </cell>
        </row>
        <row r="15">
          <cell r="E15" t="str">
            <v>ОСДЮСШОР №8 г.Ростов</v>
          </cell>
          <cell r="F15">
            <v>140</v>
          </cell>
          <cell r="H15">
            <v>0</v>
          </cell>
          <cell r="J15">
            <v>0</v>
          </cell>
        </row>
        <row r="16">
          <cell r="E16" t="str">
            <v>МГСУ г.Москва</v>
          </cell>
          <cell r="F16">
            <v>306.6666666666667</v>
          </cell>
          <cell r="H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J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H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H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J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8"/>
  <sheetViews>
    <sheetView tabSelected="1" workbookViewId="0" topLeftCell="A4">
      <selection activeCell="J15" sqref="J15"/>
    </sheetView>
  </sheetViews>
  <sheetFormatPr defaultColWidth="9.00390625" defaultRowHeight="12.75"/>
  <cols>
    <col min="1" max="1" width="5.875" style="0" customWidth="1"/>
    <col min="2" max="2" width="27.625" style="0" customWidth="1"/>
  </cols>
  <sheetData>
    <row r="1" spans="1:10" ht="12.7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</row>
    <row r="3" spans="1:10" ht="18">
      <c r="A3" s="156" t="s">
        <v>211</v>
      </c>
      <c r="B3" s="156"/>
      <c r="C3" s="156"/>
      <c r="D3" s="156"/>
      <c r="E3" s="156"/>
      <c r="F3" s="156"/>
      <c r="G3" s="156"/>
      <c r="H3" s="156"/>
      <c r="I3" s="156"/>
      <c r="J3" s="156"/>
    </row>
    <row r="4" ht="12.75">
      <c r="E4" s="37"/>
    </row>
    <row r="5" spans="1:10" ht="15.75">
      <c r="A5" s="157" t="s">
        <v>212</v>
      </c>
      <c r="B5" s="157"/>
      <c r="C5" s="157"/>
      <c r="D5" s="157"/>
      <c r="E5" s="157"/>
      <c r="F5" s="157"/>
      <c r="G5" s="157"/>
      <c r="H5" s="157"/>
      <c r="I5" s="157"/>
      <c r="J5" s="157"/>
    </row>
    <row r="6" ht="12.75">
      <c r="E6" s="37"/>
    </row>
    <row r="7" spans="1:5" ht="12.75">
      <c r="A7" t="s">
        <v>5</v>
      </c>
      <c r="E7" s="37"/>
    </row>
    <row r="9" spans="1:10" ht="12.75">
      <c r="A9" s="107" t="s">
        <v>13</v>
      </c>
      <c r="B9" s="108" t="s">
        <v>14</v>
      </c>
      <c r="C9" s="109" t="s">
        <v>213</v>
      </c>
      <c r="D9" s="110"/>
      <c r="E9" s="158" t="s">
        <v>214</v>
      </c>
      <c r="F9" s="159"/>
      <c r="G9" s="111" t="s">
        <v>215</v>
      </c>
      <c r="H9" s="110"/>
      <c r="I9" s="107" t="s">
        <v>216</v>
      </c>
      <c r="J9" s="107" t="s">
        <v>217</v>
      </c>
    </row>
    <row r="10" spans="1:10" ht="25.5">
      <c r="A10" s="26" t="s">
        <v>218</v>
      </c>
      <c r="B10" s="112"/>
      <c r="C10" s="113" t="s">
        <v>219</v>
      </c>
      <c r="D10" s="113" t="s">
        <v>217</v>
      </c>
      <c r="E10" s="113" t="s">
        <v>219</v>
      </c>
      <c r="F10" s="113" t="s">
        <v>217</v>
      </c>
      <c r="G10" s="113" t="s">
        <v>219</v>
      </c>
      <c r="H10" s="113" t="s">
        <v>217</v>
      </c>
      <c r="I10" s="114" t="s">
        <v>220</v>
      </c>
      <c r="J10" s="114" t="s">
        <v>221</v>
      </c>
    </row>
    <row r="11" spans="1:10" ht="12.75">
      <c r="A11" s="22">
        <v>1</v>
      </c>
      <c r="B11" s="23" t="s">
        <v>73</v>
      </c>
      <c r="C11" s="115">
        <v>78.97818181818181</v>
      </c>
      <c r="D11" s="22">
        <v>2</v>
      </c>
      <c r="E11" s="101">
        <v>129.72</v>
      </c>
      <c r="F11" s="116">
        <v>1</v>
      </c>
      <c r="G11" s="117">
        <v>719</v>
      </c>
      <c r="H11" s="118">
        <v>1</v>
      </c>
      <c r="I11" s="119">
        <f aca="true" t="shared" si="0" ref="I11:I24">D11+F11+H11</f>
        <v>4</v>
      </c>
      <c r="J11" s="120">
        <f aca="true" t="shared" si="1" ref="J11:J24">A11</f>
        <v>1</v>
      </c>
    </row>
    <row r="12" spans="1:10" ht="12.75">
      <c r="A12" s="22">
        <f>SUM(A11+1)</f>
        <v>2</v>
      </c>
      <c r="B12" s="23" t="s">
        <v>24</v>
      </c>
      <c r="C12" s="117">
        <v>73.05263157894737</v>
      </c>
      <c r="D12" s="22">
        <v>1</v>
      </c>
      <c r="E12" s="121">
        <v>228</v>
      </c>
      <c r="F12" s="122">
        <v>3</v>
      </c>
      <c r="G12" s="117">
        <v>462</v>
      </c>
      <c r="H12" s="118">
        <v>3</v>
      </c>
      <c r="I12" s="119">
        <f t="shared" si="0"/>
        <v>7</v>
      </c>
      <c r="J12" s="120">
        <f t="shared" si="1"/>
        <v>2</v>
      </c>
    </row>
    <row r="13" spans="1:10" ht="12.75">
      <c r="A13" s="22">
        <f aca="true" t="shared" si="2" ref="A13:A24">SUM(A12+1)</f>
        <v>3</v>
      </c>
      <c r="B13" s="123" t="s">
        <v>31</v>
      </c>
      <c r="C13" s="117">
        <v>116.80666666666667</v>
      </c>
      <c r="D13" s="22">
        <v>5</v>
      </c>
      <c r="E13" s="101">
        <v>236.67</v>
      </c>
      <c r="F13" s="116">
        <v>4</v>
      </c>
      <c r="G13" s="117">
        <v>593</v>
      </c>
      <c r="H13" s="118">
        <v>2</v>
      </c>
      <c r="I13" s="119">
        <f t="shared" si="0"/>
        <v>11</v>
      </c>
      <c r="J13" s="120">
        <f t="shared" si="1"/>
        <v>3</v>
      </c>
    </row>
    <row r="14" spans="1:10" ht="12.75">
      <c r="A14" s="22">
        <f t="shared" si="2"/>
        <v>4</v>
      </c>
      <c r="B14" s="23" t="s">
        <v>122</v>
      </c>
      <c r="C14" s="117">
        <v>94.7</v>
      </c>
      <c r="D14" s="22">
        <v>3</v>
      </c>
      <c r="E14" s="121">
        <v>241.52</v>
      </c>
      <c r="F14" s="122">
        <v>5</v>
      </c>
      <c r="G14" s="117">
        <v>459</v>
      </c>
      <c r="H14" s="118">
        <v>4</v>
      </c>
      <c r="I14" s="119">
        <f t="shared" si="0"/>
        <v>12</v>
      </c>
      <c r="J14" s="120">
        <f t="shared" si="1"/>
        <v>4</v>
      </c>
    </row>
    <row r="15" spans="1:10" ht="12.75">
      <c r="A15" s="22">
        <f t="shared" si="2"/>
        <v>5</v>
      </c>
      <c r="B15" s="23" t="s">
        <v>138</v>
      </c>
      <c r="C15" s="117">
        <v>73.05263157894737</v>
      </c>
      <c r="D15" s="22">
        <v>4</v>
      </c>
      <c r="E15" s="101">
        <v>372.63</v>
      </c>
      <c r="F15" s="116">
        <v>7</v>
      </c>
      <c r="G15" s="117">
        <v>322</v>
      </c>
      <c r="H15" s="118">
        <v>8</v>
      </c>
      <c r="I15" s="119">
        <f t="shared" si="0"/>
        <v>19</v>
      </c>
      <c r="J15" s="120">
        <f t="shared" si="1"/>
        <v>5</v>
      </c>
    </row>
    <row r="16" spans="1:10" ht="12.75">
      <c r="A16" s="22">
        <f t="shared" si="2"/>
        <v>6</v>
      </c>
      <c r="B16" s="23" t="s">
        <v>127</v>
      </c>
      <c r="C16" s="117">
        <v>152.52666666666667</v>
      </c>
      <c r="D16" s="22">
        <v>6</v>
      </c>
      <c r="E16" s="101">
        <v>335.05</v>
      </c>
      <c r="F16" s="116">
        <v>6</v>
      </c>
      <c r="G16" s="117">
        <v>348</v>
      </c>
      <c r="H16" s="118">
        <v>7</v>
      </c>
      <c r="I16" s="119">
        <f t="shared" si="0"/>
        <v>19</v>
      </c>
      <c r="J16" s="120">
        <f t="shared" si="1"/>
        <v>6</v>
      </c>
    </row>
    <row r="17" spans="1:10" ht="12.75">
      <c r="A17" s="22">
        <f t="shared" si="2"/>
        <v>7</v>
      </c>
      <c r="B17" s="23" t="s">
        <v>144</v>
      </c>
      <c r="C17" s="117">
        <v>148.49333333333334</v>
      </c>
      <c r="D17" s="22">
        <v>14</v>
      </c>
      <c r="E17" s="101">
        <v>221.45</v>
      </c>
      <c r="F17" s="116">
        <v>2</v>
      </c>
      <c r="G17" s="117">
        <v>457</v>
      </c>
      <c r="H17" s="118">
        <v>5</v>
      </c>
      <c r="I17" s="119">
        <f t="shared" si="0"/>
        <v>21</v>
      </c>
      <c r="J17" s="120">
        <f t="shared" si="1"/>
        <v>7</v>
      </c>
    </row>
    <row r="18" spans="1:10" ht="12.75">
      <c r="A18" s="22">
        <f t="shared" si="2"/>
        <v>8</v>
      </c>
      <c r="B18" s="23" t="s">
        <v>58</v>
      </c>
      <c r="C18" s="117">
        <v>153.4177777777778</v>
      </c>
      <c r="D18" s="22">
        <v>7</v>
      </c>
      <c r="E18" s="101">
        <v>379.53</v>
      </c>
      <c r="F18" s="116">
        <v>13</v>
      </c>
      <c r="G18" s="117">
        <v>442</v>
      </c>
      <c r="H18" s="118">
        <v>6</v>
      </c>
      <c r="I18" s="119">
        <f t="shared" si="0"/>
        <v>26</v>
      </c>
      <c r="J18" s="120">
        <f t="shared" si="1"/>
        <v>8</v>
      </c>
    </row>
    <row r="19" spans="1:10" ht="12.75">
      <c r="A19" s="22">
        <f t="shared" si="2"/>
        <v>9</v>
      </c>
      <c r="B19" s="23" t="s">
        <v>101</v>
      </c>
      <c r="C19" s="117">
        <v>167.16</v>
      </c>
      <c r="D19" s="22">
        <v>8</v>
      </c>
      <c r="E19" s="101">
        <v>469.43</v>
      </c>
      <c r="F19" s="116">
        <v>9</v>
      </c>
      <c r="G19" s="117">
        <v>286</v>
      </c>
      <c r="H19" s="118">
        <v>9</v>
      </c>
      <c r="I19" s="119">
        <f t="shared" si="0"/>
        <v>26</v>
      </c>
      <c r="J19" s="120">
        <f t="shared" si="1"/>
        <v>9</v>
      </c>
    </row>
    <row r="20" spans="1:10" ht="12.75">
      <c r="A20" s="22">
        <f t="shared" si="2"/>
        <v>10</v>
      </c>
      <c r="B20" s="23" t="s">
        <v>37</v>
      </c>
      <c r="C20" s="117">
        <v>199.03333333333333</v>
      </c>
      <c r="D20" s="22">
        <v>11</v>
      </c>
      <c r="E20" s="101">
        <v>460.85</v>
      </c>
      <c r="F20" s="116">
        <v>8</v>
      </c>
      <c r="G20" s="117">
        <v>230</v>
      </c>
      <c r="H20" s="118">
        <v>11</v>
      </c>
      <c r="I20" s="119">
        <f t="shared" si="0"/>
        <v>30</v>
      </c>
      <c r="J20" s="120">
        <f t="shared" si="1"/>
        <v>10</v>
      </c>
    </row>
    <row r="21" spans="1:10" ht="12.75">
      <c r="A21" s="22">
        <f t="shared" si="2"/>
        <v>11</v>
      </c>
      <c r="B21" s="23" t="s">
        <v>115</v>
      </c>
      <c r="C21" s="117">
        <v>198.19333333333333</v>
      </c>
      <c r="D21" s="22">
        <v>10</v>
      </c>
      <c r="E21" s="101">
        <v>600.53</v>
      </c>
      <c r="F21" s="116">
        <v>12</v>
      </c>
      <c r="G21" s="117">
        <v>284</v>
      </c>
      <c r="H21" s="118">
        <v>10</v>
      </c>
      <c r="I21" s="119">
        <f t="shared" si="0"/>
        <v>32</v>
      </c>
      <c r="J21" s="120">
        <f t="shared" si="1"/>
        <v>11</v>
      </c>
    </row>
    <row r="22" spans="1:10" ht="12.75">
      <c r="A22" s="22">
        <f t="shared" si="2"/>
        <v>12</v>
      </c>
      <c r="B22" s="23" t="s">
        <v>88</v>
      </c>
      <c r="C22" s="117">
        <v>175.13061224489795</v>
      </c>
      <c r="D22" s="22">
        <v>9</v>
      </c>
      <c r="E22" s="101">
        <v>530.18</v>
      </c>
      <c r="F22" s="116">
        <v>10</v>
      </c>
      <c r="G22" s="117">
        <v>116</v>
      </c>
      <c r="H22" s="118">
        <v>14</v>
      </c>
      <c r="I22" s="119">
        <f t="shared" si="0"/>
        <v>33</v>
      </c>
      <c r="J22" s="120">
        <f t="shared" si="1"/>
        <v>12</v>
      </c>
    </row>
    <row r="23" spans="1:10" ht="12.75">
      <c r="A23" s="22">
        <f t="shared" si="2"/>
        <v>13</v>
      </c>
      <c r="B23" s="23" t="s">
        <v>43</v>
      </c>
      <c r="C23" s="117">
        <v>227</v>
      </c>
      <c r="D23" s="22">
        <v>13</v>
      </c>
      <c r="E23" s="101">
        <v>550.98</v>
      </c>
      <c r="F23" s="116">
        <v>11</v>
      </c>
      <c r="G23" s="117">
        <v>133</v>
      </c>
      <c r="H23" s="118">
        <v>13</v>
      </c>
      <c r="I23" s="119">
        <f t="shared" si="0"/>
        <v>37</v>
      </c>
      <c r="J23" s="120">
        <f t="shared" si="1"/>
        <v>13</v>
      </c>
    </row>
    <row r="24" spans="1:10" ht="12.75">
      <c r="A24" s="22">
        <f t="shared" si="2"/>
        <v>14</v>
      </c>
      <c r="B24" s="23" t="s">
        <v>80</v>
      </c>
      <c r="C24" s="117">
        <v>222</v>
      </c>
      <c r="D24" s="22">
        <v>12</v>
      </c>
      <c r="E24" s="101">
        <v>509.53</v>
      </c>
      <c r="F24" s="124">
        <v>14</v>
      </c>
      <c r="G24" s="117">
        <v>142.5</v>
      </c>
      <c r="H24" s="22">
        <v>12</v>
      </c>
      <c r="I24" s="119">
        <f t="shared" si="0"/>
        <v>38</v>
      </c>
      <c r="J24" s="120">
        <f t="shared" si="1"/>
        <v>14</v>
      </c>
    </row>
    <row r="26" spans="5:9" ht="12.75">
      <c r="E26" t="s">
        <v>222</v>
      </c>
      <c r="I26" t="s">
        <v>45</v>
      </c>
    </row>
    <row r="28" spans="5:9" ht="12.75">
      <c r="E28" t="s">
        <v>223</v>
      </c>
      <c r="I28" t="s">
        <v>44</v>
      </c>
    </row>
  </sheetData>
  <mergeCells count="4">
    <mergeCell ref="A1:J1"/>
    <mergeCell ref="A3:J3"/>
    <mergeCell ref="A5:J5"/>
    <mergeCell ref="E9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U30"/>
  <sheetViews>
    <sheetView workbookViewId="0" topLeftCell="A1">
      <selection activeCell="D2" sqref="D2"/>
    </sheetView>
  </sheetViews>
  <sheetFormatPr defaultColWidth="9.00390625" defaultRowHeight="12.75"/>
  <cols>
    <col min="1" max="1" width="3.375" style="0" customWidth="1"/>
    <col min="2" max="2" width="28.375" style="0" customWidth="1"/>
    <col min="3" max="3" width="7.00390625" style="0" customWidth="1"/>
    <col min="4" max="4" width="3.25390625" style="0" customWidth="1"/>
    <col min="5" max="5" width="2.375" style="0" customWidth="1"/>
    <col min="6" max="6" width="3.00390625" style="0" customWidth="1"/>
    <col min="7" max="7" width="4.00390625" style="0" customWidth="1"/>
    <col min="8" max="8" width="3.375" style="0" customWidth="1"/>
    <col min="9" max="9" width="3.625" style="0" customWidth="1"/>
    <col min="10" max="10" width="3.375" style="0" customWidth="1"/>
    <col min="11" max="12" width="4.00390625" style="0" customWidth="1"/>
    <col min="13" max="13" width="3.875" style="0" customWidth="1"/>
    <col min="14" max="14" width="4.75390625" style="0" customWidth="1"/>
    <col min="15" max="15" width="4.375" style="0" customWidth="1"/>
    <col min="16" max="16" width="6.375" style="0" customWidth="1"/>
    <col min="17" max="17" width="6.25390625" style="0" customWidth="1"/>
    <col min="18" max="18" width="7.25390625" style="0" customWidth="1"/>
    <col min="20" max="21" width="8.00390625" style="0" customWidth="1"/>
  </cols>
  <sheetData>
    <row r="1" spans="1:20" ht="12.75">
      <c r="A1" s="4"/>
      <c r="B1" s="4"/>
      <c r="C1" s="4"/>
      <c r="D1" s="4"/>
      <c r="E1" s="4"/>
      <c r="F1" s="4"/>
      <c r="G1" s="174" t="s">
        <v>0</v>
      </c>
      <c r="H1" s="4"/>
      <c r="I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/>
      <c r="B3" s="4"/>
      <c r="C3" s="4"/>
      <c r="D3" s="4"/>
      <c r="E3" s="4"/>
      <c r="F3" s="4"/>
      <c r="G3" s="91" t="s">
        <v>47</v>
      </c>
      <c r="H3" s="4"/>
      <c r="I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9" t="s">
        <v>224</v>
      </c>
      <c r="R4" s="125">
        <v>2</v>
      </c>
      <c r="S4" s="4" t="s">
        <v>225</v>
      </c>
      <c r="T4" s="4"/>
    </row>
    <row r="5" spans="1:20" ht="15.75">
      <c r="A5" s="4"/>
      <c r="B5" s="9" t="s">
        <v>226</v>
      </c>
      <c r="C5" s="12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4"/>
      <c r="B6" s="9" t="s">
        <v>227</v>
      </c>
      <c r="C6" s="175" t="s">
        <v>254</v>
      </c>
      <c r="E6" s="4"/>
      <c r="F6" s="4"/>
      <c r="H6" s="4"/>
      <c r="I6" s="4"/>
      <c r="J6" s="4"/>
      <c r="K6" s="4"/>
      <c r="L6" s="10" t="s">
        <v>5</v>
      </c>
      <c r="M6" s="4"/>
      <c r="N6" s="4"/>
      <c r="O6" s="4"/>
      <c r="P6" s="4"/>
      <c r="R6" s="4"/>
      <c r="S6" s="4"/>
      <c r="T6" s="4"/>
    </row>
    <row r="7" spans="1:20" ht="12.75">
      <c r="A7" s="4"/>
      <c r="B7" s="9" t="s">
        <v>228</v>
      </c>
      <c r="C7" s="127">
        <v>5</v>
      </c>
      <c r="D7" s="4"/>
      <c r="E7" s="4"/>
      <c r="F7" s="4"/>
      <c r="G7" s="4"/>
      <c r="H7" s="4"/>
      <c r="I7" s="4"/>
      <c r="J7" s="10" t="s">
        <v>255</v>
      </c>
      <c r="K7" s="4"/>
      <c r="L7" s="4"/>
      <c r="M7" s="4"/>
      <c r="Q7" s="176"/>
      <c r="R7" s="4"/>
      <c r="S7" s="4"/>
      <c r="T7" s="4"/>
    </row>
    <row r="8" spans="1:20" ht="12.75">
      <c r="A8" s="4"/>
      <c r="B8" s="9" t="s">
        <v>7</v>
      </c>
      <c r="C8" s="128">
        <v>1207</v>
      </c>
      <c r="D8" s="4"/>
      <c r="E8" s="4"/>
      <c r="F8" s="4"/>
      <c r="G8" s="4"/>
      <c r="H8" s="4"/>
      <c r="I8" s="4"/>
      <c r="J8" s="10" t="s">
        <v>256</v>
      </c>
      <c r="K8" s="4"/>
      <c r="L8" s="4"/>
      <c r="M8" s="4"/>
      <c r="P8" s="125"/>
      <c r="Q8" s="4"/>
      <c r="R8" s="4"/>
      <c r="S8" s="4"/>
      <c r="T8" s="4"/>
    </row>
    <row r="9" spans="1:20" ht="12.75">
      <c r="A9" s="4"/>
      <c r="B9" s="9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ht="12.75">
      <c r="A10" s="20"/>
      <c r="B10" s="129" t="s">
        <v>229</v>
      </c>
      <c r="C10" s="130"/>
      <c r="D10" s="29"/>
      <c r="E10" s="24" t="s">
        <v>230</v>
      </c>
      <c r="F10" s="24"/>
      <c r="G10" s="24"/>
      <c r="H10" s="24"/>
      <c r="I10" s="24"/>
      <c r="J10" s="24"/>
      <c r="K10" s="24"/>
      <c r="L10" s="24"/>
      <c r="M10" s="131"/>
      <c r="N10" s="29" t="s">
        <v>231</v>
      </c>
      <c r="O10" s="24"/>
      <c r="P10" s="131"/>
      <c r="Q10" s="29" t="s">
        <v>232</v>
      </c>
      <c r="R10" s="131"/>
      <c r="S10" s="129"/>
      <c r="T10" s="129"/>
      <c r="U10" s="108"/>
    </row>
    <row r="11" spans="1:21" ht="150" customHeight="1">
      <c r="A11" s="132" t="s">
        <v>13</v>
      </c>
      <c r="B11" s="133" t="s">
        <v>233</v>
      </c>
      <c r="C11" s="134" t="s">
        <v>234</v>
      </c>
      <c r="D11" s="135" t="s">
        <v>235</v>
      </c>
      <c r="E11" s="135" t="s">
        <v>236</v>
      </c>
      <c r="F11" s="135" t="s">
        <v>237</v>
      </c>
      <c r="G11" s="135" t="s">
        <v>238</v>
      </c>
      <c r="H11" s="135" t="s">
        <v>239</v>
      </c>
      <c r="I11" s="135" t="s">
        <v>240</v>
      </c>
      <c r="J11" s="135" t="s">
        <v>241</v>
      </c>
      <c r="K11" s="135"/>
      <c r="L11" s="135"/>
      <c r="M11" s="136" t="s">
        <v>242</v>
      </c>
      <c r="N11" s="136" t="s">
        <v>243</v>
      </c>
      <c r="O11" s="136" t="s">
        <v>244</v>
      </c>
      <c r="P11" s="136" t="s">
        <v>245</v>
      </c>
      <c r="Q11" s="137" t="s">
        <v>246</v>
      </c>
      <c r="R11" s="137" t="s">
        <v>247</v>
      </c>
      <c r="S11" s="138" t="s">
        <v>248</v>
      </c>
      <c r="T11" s="138" t="s">
        <v>46</v>
      </c>
      <c r="U11" s="114" t="s">
        <v>249</v>
      </c>
    </row>
    <row r="12" spans="1:21" ht="12.75">
      <c r="A12" s="18">
        <v>1</v>
      </c>
      <c r="B12" s="139" t="s">
        <v>24</v>
      </c>
      <c r="C12" s="140">
        <f>VLOOKUP(B12,'[1]Л1'!$E$3:$J$22,2,FALSE)</f>
        <v>306.6666666666667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8">
        <f aca="true" t="shared" si="0" ref="M12:M25">SUM(D12:L12)</f>
        <v>0</v>
      </c>
      <c r="N12" s="141">
        <v>0</v>
      </c>
      <c r="O12" s="141">
        <v>38</v>
      </c>
      <c r="P12" s="101">
        <f aca="true" t="shared" si="1" ref="P12:P25">IF(ISBLANK(O12),0,20*INT(ABS(Q12-O12))/O12)</f>
        <v>1.0526315789473684</v>
      </c>
      <c r="Q12" s="142">
        <v>36</v>
      </c>
      <c r="R12" s="101">
        <f aca="true" t="shared" si="2" ref="R12:R25">Q12*$R$4</f>
        <v>72</v>
      </c>
      <c r="S12" s="101">
        <f aca="true" t="shared" si="3" ref="S12:S25">M12+N12+P12+R12</f>
        <v>73.05263157894737</v>
      </c>
      <c r="T12" s="19">
        <v>1</v>
      </c>
      <c r="U12" s="143" t="s">
        <v>23</v>
      </c>
    </row>
    <row r="13" spans="1:21" ht="12.75">
      <c r="A13" s="18">
        <v>2</v>
      </c>
      <c r="B13" s="144" t="s">
        <v>73</v>
      </c>
      <c r="C13" s="140">
        <f>VLOOKUP(B13,'[1]Л1'!$E$3:$J$22,2,FALSE)</f>
        <v>353.3333333333333</v>
      </c>
      <c r="D13" s="141"/>
      <c r="E13" s="141"/>
      <c r="F13" s="141"/>
      <c r="G13" s="141">
        <v>5</v>
      </c>
      <c r="H13" s="141"/>
      <c r="I13" s="141"/>
      <c r="J13" s="141"/>
      <c r="K13" s="141"/>
      <c r="L13" s="141"/>
      <c r="M13" s="18">
        <f t="shared" si="0"/>
        <v>5</v>
      </c>
      <c r="N13" s="141">
        <v>0</v>
      </c>
      <c r="O13" s="141">
        <v>33</v>
      </c>
      <c r="P13" s="101">
        <f t="shared" si="1"/>
        <v>1.8181818181818181</v>
      </c>
      <c r="Q13" s="142">
        <v>36.08</v>
      </c>
      <c r="R13" s="101">
        <f t="shared" si="2"/>
        <v>72.16</v>
      </c>
      <c r="S13" s="101">
        <f t="shared" si="3"/>
        <v>78.97818181818181</v>
      </c>
      <c r="T13" s="19">
        <v>2</v>
      </c>
      <c r="U13" s="143" t="s">
        <v>23</v>
      </c>
    </row>
    <row r="14" spans="1:21" ht="12.75">
      <c r="A14" s="18">
        <v>3</v>
      </c>
      <c r="B14" s="145" t="s">
        <v>122</v>
      </c>
      <c r="C14" s="146">
        <f>VLOOKUP(B14,'[1]Л1'!$E$3:$J$22,2,FALSE)</f>
        <v>140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8">
        <f t="shared" si="0"/>
        <v>0</v>
      </c>
      <c r="N14" s="141">
        <v>0</v>
      </c>
      <c r="O14" s="141">
        <v>50</v>
      </c>
      <c r="P14" s="101">
        <f t="shared" si="1"/>
        <v>1.2</v>
      </c>
      <c r="Q14" s="142">
        <v>46.75</v>
      </c>
      <c r="R14" s="147">
        <f t="shared" si="2"/>
        <v>93.5</v>
      </c>
      <c r="S14" s="147">
        <f t="shared" si="3"/>
        <v>94.7</v>
      </c>
      <c r="T14" s="19">
        <v>3</v>
      </c>
      <c r="U14" s="143">
        <v>1</v>
      </c>
    </row>
    <row r="15" spans="1:21" ht="12.75">
      <c r="A15" s="18">
        <v>4</v>
      </c>
      <c r="B15" s="123" t="s">
        <v>138</v>
      </c>
      <c r="C15" s="146">
        <f>VLOOKUP(B15,'[1]Л1'!$E$3:$J$22,2,FALSE)</f>
        <v>106.66666666666667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8">
        <f t="shared" si="0"/>
        <v>0</v>
      </c>
      <c r="N15" s="141">
        <v>0</v>
      </c>
      <c r="O15" s="141">
        <v>60</v>
      </c>
      <c r="P15" s="101">
        <f t="shared" si="1"/>
        <v>3</v>
      </c>
      <c r="Q15" s="142">
        <v>50.55</v>
      </c>
      <c r="R15" s="147">
        <f t="shared" si="2"/>
        <v>101.1</v>
      </c>
      <c r="S15" s="147">
        <f t="shared" si="3"/>
        <v>104.1</v>
      </c>
      <c r="T15" s="19">
        <v>4</v>
      </c>
      <c r="U15" s="143"/>
    </row>
    <row r="16" spans="1:21" ht="12.75">
      <c r="A16" s="18">
        <v>5</v>
      </c>
      <c r="B16" s="21" t="s">
        <v>31</v>
      </c>
      <c r="C16" s="140">
        <f>VLOOKUP(B16,'[1]Л1'!$E$3:$J$22,2,FALSE)</f>
        <v>246.66666666666666</v>
      </c>
      <c r="D16" s="141"/>
      <c r="E16" s="141">
        <v>5</v>
      </c>
      <c r="F16" s="141"/>
      <c r="G16" s="141"/>
      <c r="H16" s="141"/>
      <c r="I16" s="141"/>
      <c r="J16" s="141"/>
      <c r="K16" s="141"/>
      <c r="L16" s="141"/>
      <c r="M16" s="18">
        <f t="shared" si="0"/>
        <v>5</v>
      </c>
      <c r="N16" s="141">
        <v>0</v>
      </c>
      <c r="O16" s="141">
        <v>30</v>
      </c>
      <c r="P16" s="101">
        <f t="shared" si="1"/>
        <v>12.666666666666666</v>
      </c>
      <c r="Q16" s="142">
        <v>49.57</v>
      </c>
      <c r="R16" s="101">
        <f t="shared" si="2"/>
        <v>99.14</v>
      </c>
      <c r="S16" s="101">
        <f t="shared" si="3"/>
        <v>116.80666666666667</v>
      </c>
      <c r="T16" s="19">
        <v>5</v>
      </c>
      <c r="U16" s="143"/>
    </row>
    <row r="17" spans="1:21" ht="12.75">
      <c r="A17" s="18">
        <v>6</v>
      </c>
      <c r="B17" s="148" t="s">
        <v>127</v>
      </c>
      <c r="C17" s="146">
        <f>VLOOKUP(B17,'[1]Л1'!$E$3:$J$22,2,FALSE)</f>
        <v>53.333333333333336</v>
      </c>
      <c r="D17" s="141"/>
      <c r="E17" s="141"/>
      <c r="F17" s="141"/>
      <c r="G17" s="141">
        <v>1</v>
      </c>
      <c r="H17" s="141"/>
      <c r="I17" s="141"/>
      <c r="J17" s="141"/>
      <c r="K17" s="141"/>
      <c r="L17" s="141"/>
      <c r="M17" s="18">
        <f t="shared" si="0"/>
        <v>1</v>
      </c>
      <c r="N17" s="141">
        <v>40</v>
      </c>
      <c r="O17" s="141">
        <v>75</v>
      </c>
      <c r="P17" s="101">
        <f t="shared" si="1"/>
        <v>5.866666666666666</v>
      </c>
      <c r="Q17" s="142">
        <v>52.83</v>
      </c>
      <c r="R17" s="147">
        <f t="shared" si="2"/>
        <v>105.66</v>
      </c>
      <c r="S17" s="147">
        <f t="shared" si="3"/>
        <v>152.52666666666667</v>
      </c>
      <c r="T17" s="19">
        <v>6</v>
      </c>
      <c r="U17" s="143"/>
    </row>
    <row r="18" spans="1:21" ht="12.75">
      <c r="A18" s="18">
        <v>7</v>
      </c>
      <c r="B18" s="141" t="s">
        <v>58</v>
      </c>
      <c r="C18" s="140">
        <f>VLOOKUP(B18,'[1]Л1'!$E$3:$J$22,2,FALSE)</f>
        <v>120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8">
        <f t="shared" si="0"/>
        <v>0</v>
      </c>
      <c r="N18" s="141">
        <v>30</v>
      </c>
      <c r="O18" s="141">
        <v>45</v>
      </c>
      <c r="P18" s="101">
        <f t="shared" si="1"/>
        <v>5.777777777777778</v>
      </c>
      <c r="Q18" s="142">
        <v>58.82</v>
      </c>
      <c r="R18" s="101">
        <f t="shared" si="2"/>
        <v>117.64</v>
      </c>
      <c r="S18" s="101">
        <f t="shared" si="3"/>
        <v>153.4177777777778</v>
      </c>
      <c r="T18" s="19">
        <v>7</v>
      </c>
      <c r="U18" s="143"/>
    </row>
    <row r="19" spans="1:21" ht="12.75">
      <c r="A19" s="18">
        <v>8</v>
      </c>
      <c r="B19" s="144" t="s">
        <v>101</v>
      </c>
      <c r="C19" s="140">
        <f>VLOOKUP(B19,'[1]Л1'!$E$3:$J$22,2,FALSE)</f>
        <v>113.33333333333333</v>
      </c>
      <c r="D19" s="141"/>
      <c r="E19" s="141"/>
      <c r="F19" s="141"/>
      <c r="G19" s="141">
        <v>2</v>
      </c>
      <c r="H19" s="141"/>
      <c r="I19" s="141"/>
      <c r="J19" s="141">
        <v>5</v>
      </c>
      <c r="K19" s="141"/>
      <c r="L19" s="141"/>
      <c r="M19" s="18">
        <f t="shared" si="0"/>
        <v>7</v>
      </c>
      <c r="N19" s="141">
        <v>0</v>
      </c>
      <c r="O19" s="141">
        <v>40</v>
      </c>
      <c r="P19" s="101">
        <f t="shared" si="1"/>
        <v>16</v>
      </c>
      <c r="Q19" s="142">
        <v>72.08</v>
      </c>
      <c r="R19" s="101">
        <f t="shared" si="2"/>
        <v>144.16</v>
      </c>
      <c r="S19" s="101">
        <f t="shared" si="3"/>
        <v>167.16</v>
      </c>
      <c r="T19" s="22">
        <v>8</v>
      </c>
      <c r="U19" s="143"/>
    </row>
    <row r="20" spans="1:21" ht="12.75">
      <c r="A20" s="18">
        <v>9</v>
      </c>
      <c r="B20" s="144" t="s">
        <v>88</v>
      </c>
      <c r="C20" s="140">
        <f>VLOOKUP(B20,'[1]Л1'!$E$3:$J$22,2,FALSE)</f>
        <v>140</v>
      </c>
      <c r="D20" s="141">
        <v>3</v>
      </c>
      <c r="E20" s="141"/>
      <c r="F20" s="141"/>
      <c r="G20" s="141">
        <v>5</v>
      </c>
      <c r="H20" s="141"/>
      <c r="I20" s="141"/>
      <c r="J20" s="141"/>
      <c r="K20" s="141"/>
      <c r="L20" s="141"/>
      <c r="M20" s="18">
        <f t="shared" si="0"/>
        <v>8</v>
      </c>
      <c r="N20" s="141">
        <v>30</v>
      </c>
      <c r="O20" s="141">
        <v>49</v>
      </c>
      <c r="P20" s="101">
        <f t="shared" si="1"/>
        <v>6.530612244897959</v>
      </c>
      <c r="Q20" s="142">
        <v>65.3</v>
      </c>
      <c r="R20" s="101">
        <f t="shared" si="2"/>
        <v>130.6</v>
      </c>
      <c r="S20" s="101">
        <f t="shared" si="3"/>
        <v>175.13061224489795</v>
      </c>
      <c r="T20" s="22">
        <v>9</v>
      </c>
      <c r="U20" s="143"/>
    </row>
    <row r="21" spans="1:21" ht="12.75">
      <c r="A21" s="18">
        <v>10</v>
      </c>
      <c r="B21" s="123" t="s">
        <v>115</v>
      </c>
      <c r="C21" s="146">
        <f>VLOOKUP(B21,'[1]Л1'!$E$3:$J$22,2,FALSE)</f>
        <v>93.33333333333333</v>
      </c>
      <c r="D21" s="141"/>
      <c r="E21" s="141"/>
      <c r="F21" s="141"/>
      <c r="G21" s="141">
        <v>32</v>
      </c>
      <c r="H21" s="141"/>
      <c r="I21" s="141"/>
      <c r="J21" s="141">
        <v>20</v>
      </c>
      <c r="K21" s="141"/>
      <c r="L21" s="141"/>
      <c r="M21" s="18">
        <f t="shared" si="0"/>
        <v>52</v>
      </c>
      <c r="N21" s="141">
        <v>0</v>
      </c>
      <c r="O21" s="141">
        <v>75</v>
      </c>
      <c r="P21" s="101">
        <f t="shared" si="1"/>
        <v>0.5333333333333333</v>
      </c>
      <c r="Q21" s="142">
        <v>72.83</v>
      </c>
      <c r="R21" s="147">
        <f t="shared" si="2"/>
        <v>145.66</v>
      </c>
      <c r="S21" s="147">
        <f t="shared" si="3"/>
        <v>198.19333333333333</v>
      </c>
      <c r="T21" s="22">
        <v>10</v>
      </c>
      <c r="U21" s="143"/>
    </row>
    <row r="22" spans="1:21" ht="12.75">
      <c r="A22" s="18">
        <v>11</v>
      </c>
      <c r="B22" s="149" t="s">
        <v>37</v>
      </c>
      <c r="C22" s="146">
        <f>VLOOKUP(B22,'[1]Л1'!$E$3:$J$22,2,FALSE)</f>
        <v>80</v>
      </c>
      <c r="D22" s="141"/>
      <c r="E22" s="141"/>
      <c r="F22" s="141"/>
      <c r="G22" s="141">
        <v>5</v>
      </c>
      <c r="H22" s="141"/>
      <c r="I22" s="141"/>
      <c r="J22" s="141">
        <v>3</v>
      </c>
      <c r="K22" s="141"/>
      <c r="L22" s="141"/>
      <c r="M22" s="18">
        <f t="shared" si="0"/>
        <v>8</v>
      </c>
      <c r="N22" s="141">
        <v>40</v>
      </c>
      <c r="O22" s="141">
        <v>60</v>
      </c>
      <c r="P22" s="101">
        <f t="shared" si="1"/>
        <v>4.333333333333333</v>
      </c>
      <c r="Q22" s="142">
        <v>73.35</v>
      </c>
      <c r="R22" s="147">
        <f t="shared" si="2"/>
        <v>146.7</v>
      </c>
      <c r="S22" s="147">
        <f t="shared" si="3"/>
        <v>199.03333333333333</v>
      </c>
      <c r="T22" s="22">
        <v>11</v>
      </c>
      <c r="U22" s="143"/>
    </row>
    <row r="23" spans="1:21" ht="12.75">
      <c r="A23" s="18">
        <v>12</v>
      </c>
      <c r="B23" s="150" t="s">
        <v>80</v>
      </c>
      <c r="C23" s="140">
        <f>VLOOKUP(B23,'[1]Л1'!$E$3:$J$22,2,FALSE)</f>
        <v>40</v>
      </c>
      <c r="D23" s="141">
        <v>3</v>
      </c>
      <c r="E23" s="141">
        <v>3</v>
      </c>
      <c r="F23" s="141"/>
      <c r="G23" s="141">
        <v>16</v>
      </c>
      <c r="H23" s="141"/>
      <c r="I23" s="141"/>
      <c r="J23" s="141">
        <v>40</v>
      </c>
      <c r="K23" s="141"/>
      <c r="L23" s="141"/>
      <c r="M23" s="18">
        <f t="shared" si="0"/>
        <v>62</v>
      </c>
      <c r="N23" s="141">
        <v>10</v>
      </c>
      <c r="O23" s="141">
        <v>75</v>
      </c>
      <c r="P23" s="101">
        <f t="shared" si="1"/>
        <v>0</v>
      </c>
      <c r="Q23" s="142">
        <v>75</v>
      </c>
      <c r="R23" s="101">
        <f t="shared" si="2"/>
        <v>150</v>
      </c>
      <c r="S23" s="101">
        <f t="shared" si="3"/>
        <v>222</v>
      </c>
      <c r="T23" s="22">
        <v>12</v>
      </c>
      <c r="U23" s="143"/>
    </row>
    <row r="24" spans="1:21" ht="12.75">
      <c r="A24" s="18">
        <v>13</v>
      </c>
      <c r="B24" s="123" t="s">
        <v>43</v>
      </c>
      <c r="C24" s="146">
        <f>VLOOKUP(B24,'[1]Л1'!$E$3:$J$22,2,FALSE)</f>
        <v>106.66666666666667</v>
      </c>
      <c r="D24" s="141">
        <v>10</v>
      </c>
      <c r="E24" s="141"/>
      <c r="F24" s="141"/>
      <c r="G24" s="141">
        <v>7</v>
      </c>
      <c r="H24" s="141"/>
      <c r="I24" s="141"/>
      <c r="J24" s="141">
        <v>60</v>
      </c>
      <c r="K24" s="141"/>
      <c r="L24" s="141"/>
      <c r="M24" s="18">
        <f t="shared" si="0"/>
        <v>77</v>
      </c>
      <c r="N24" s="141">
        <v>0</v>
      </c>
      <c r="O24" s="141">
        <v>75</v>
      </c>
      <c r="P24" s="101">
        <f t="shared" si="1"/>
        <v>0</v>
      </c>
      <c r="Q24" s="142">
        <v>75</v>
      </c>
      <c r="R24" s="147">
        <f t="shared" si="2"/>
        <v>150</v>
      </c>
      <c r="S24" s="147">
        <f t="shared" si="3"/>
        <v>227</v>
      </c>
      <c r="T24" s="22">
        <v>13</v>
      </c>
      <c r="U24" s="143"/>
    </row>
    <row r="25" spans="1:21" ht="12.75">
      <c r="A25" s="18">
        <v>14</v>
      </c>
      <c r="B25" s="123" t="s">
        <v>144</v>
      </c>
      <c r="C25" s="146">
        <f>VLOOKUP(B25,'[1]Л1'!$E$3:$J$22,2,FALSE)</f>
        <v>106.66666666666667</v>
      </c>
      <c r="D25" s="141"/>
      <c r="E25" s="141"/>
      <c r="F25" s="141"/>
      <c r="G25" s="141">
        <v>24</v>
      </c>
      <c r="H25" s="141"/>
      <c r="I25" s="141"/>
      <c r="J25" s="141"/>
      <c r="K25" s="141"/>
      <c r="L25" s="141"/>
      <c r="M25" s="18">
        <f t="shared" si="0"/>
        <v>24</v>
      </c>
      <c r="N25" s="141">
        <v>0</v>
      </c>
      <c r="O25" s="141">
        <v>75</v>
      </c>
      <c r="P25" s="101">
        <f t="shared" si="1"/>
        <v>3.7333333333333334</v>
      </c>
      <c r="Q25" s="142">
        <v>60.38</v>
      </c>
      <c r="R25" s="147">
        <f t="shared" si="2"/>
        <v>120.76</v>
      </c>
      <c r="S25" s="147">
        <f t="shared" si="3"/>
        <v>148.49333333333334</v>
      </c>
      <c r="T25" s="22">
        <v>14</v>
      </c>
      <c r="U25" s="143" t="s">
        <v>250</v>
      </c>
    </row>
    <row r="27" spans="2:19" ht="12.75">
      <c r="B27" t="s">
        <v>251</v>
      </c>
      <c r="S27" s="151"/>
    </row>
    <row r="28" ht="12.75">
      <c r="B28" t="s">
        <v>252</v>
      </c>
    </row>
    <row r="29" ht="12.75">
      <c r="B29" t="s">
        <v>253</v>
      </c>
    </row>
    <row r="30" spans="3:19" ht="12.75">
      <c r="C30" t="s">
        <v>223</v>
      </c>
      <c r="I30" t="s">
        <v>44</v>
      </c>
      <c r="O30" t="s">
        <v>222</v>
      </c>
      <c r="S30" t="s">
        <v>45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95"/>
  <sheetViews>
    <sheetView zoomScale="115" zoomScaleNormal="115" workbookViewId="0" topLeftCell="A76">
      <selection activeCell="C101" sqref="C101"/>
    </sheetView>
  </sheetViews>
  <sheetFormatPr defaultColWidth="9.00390625" defaultRowHeight="12.75"/>
  <cols>
    <col min="1" max="1" width="2.375" style="0" customWidth="1"/>
    <col min="2" max="2" width="17.375" style="0" customWidth="1"/>
    <col min="3" max="3" width="15.125" style="0" customWidth="1"/>
    <col min="4" max="4" width="3.25390625" style="0" customWidth="1"/>
    <col min="5" max="5" width="3.75390625" style="0" customWidth="1"/>
    <col min="6" max="6" width="3.625" style="0" customWidth="1"/>
    <col min="7" max="7" width="5.75390625" style="0" customWidth="1"/>
    <col min="8" max="8" width="5.25390625" style="0" customWidth="1"/>
    <col min="9" max="9" width="5.625" style="0" customWidth="1"/>
    <col min="10" max="10" width="6.625" style="0" customWidth="1"/>
    <col min="11" max="11" width="5.625" style="0" customWidth="1"/>
    <col min="12" max="12" width="6.375" style="0" customWidth="1"/>
    <col min="13" max="13" width="5.75390625" style="0" customWidth="1"/>
    <col min="14" max="14" width="7.875" style="0" customWidth="1"/>
    <col min="15" max="15" width="7.375" style="0" customWidth="1"/>
  </cols>
  <sheetData>
    <row r="1" spans="1:15" ht="12.75">
      <c r="A1" s="39" t="s">
        <v>0</v>
      </c>
      <c r="B1" s="40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2.7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3"/>
    </row>
    <row r="3" spans="1:15" ht="19.5">
      <c r="A3" s="44" t="s">
        <v>47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3"/>
    </row>
    <row r="4" spans="1:15" ht="15.75">
      <c r="A4" s="45" t="s">
        <v>48</v>
      </c>
      <c r="B4" s="1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3"/>
    </row>
    <row r="5" spans="1:15" ht="15">
      <c r="A5" s="5"/>
      <c r="B5" s="6" t="s">
        <v>3</v>
      </c>
      <c r="C5" s="46" t="s">
        <v>4</v>
      </c>
      <c r="D5" s="3"/>
      <c r="E5" s="3"/>
      <c r="F5" s="3"/>
      <c r="G5" s="3"/>
      <c r="H5" s="10" t="s">
        <v>5</v>
      </c>
      <c r="I5" s="3"/>
      <c r="J5" s="3"/>
      <c r="K5" s="3"/>
      <c r="L5" s="7"/>
      <c r="M5" s="3"/>
      <c r="N5" s="3"/>
      <c r="O5" s="43"/>
    </row>
    <row r="6" spans="1:15" ht="12.75">
      <c r="A6" s="8"/>
      <c r="B6" s="9" t="s">
        <v>6</v>
      </c>
      <c r="C6" s="10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3"/>
    </row>
    <row r="7" spans="1:15" ht="12.75">
      <c r="A7" s="8"/>
      <c r="B7" s="9"/>
      <c r="C7" s="47"/>
      <c r="D7" s="4"/>
      <c r="E7" s="4"/>
      <c r="F7" s="4"/>
      <c r="G7" s="33"/>
      <c r="H7" s="9" t="s">
        <v>8</v>
      </c>
      <c r="I7" s="4" t="s">
        <v>9</v>
      </c>
      <c r="J7" s="7"/>
      <c r="K7" s="11"/>
      <c r="L7" s="7"/>
      <c r="M7" s="48" t="s">
        <v>10</v>
      </c>
      <c r="N7" s="7">
        <v>20</v>
      </c>
      <c r="O7" s="49" t="s">
        <v>49</v>
      </c>
    </row>
    <row r="8" spans="1:15" ht="13.5" thickBot="1">
      <c r="A8" s="8"/>
      <c r="B8" s="12"/>
      <c r="C8" s="12"/>
      <c r="D8" s="4"/>
      <c r="E8" s="4"/>
      <c r="F8" s="4"/>
      <c r="G8" s="4"/>
      <c r="H8" s="9" t="s">
        <v>11</v>
      </c>
      <c r="I8" s="4" t="s">
        <v>12</v>
      </c>
      <c r="J8" s="7"/>
      <c r="K8" s="7"/>
      <c r="L8" s="7"/>
      <c r="M8" s="7"/>
      <c r="N8" s="7"/>
      <c r="O8" s="49"/>
    </row>
    <row r="9" spans="1:15" ht="45">
      <c r="A9" s="13" t="s">
        <v>13</v>
      </c>
      <c r="B9" s="13" t="s">
        <v>14</v>
      </c>
      <c r="C9" s="13" t="s">
        <v>15</v>
      </c>
      <c r="D9" s="13" t="s">
        <v>16</v>
      </c>
      <c r="E9" s="14" t="s">
        <v>17</v>
      </c>
      <c r="F9" s="14" t="s">
        <v>18</v>
      </c>
      <c r="G9" s="14" t="s">
        <v>19</v>
      </c>
      <c r="H9" s="15" t="s">
        <v>20</v>
      </c>
      <c r="I9" s="50" t="s">
        <v>50</v>
      </c>
      <c r="J9" s="51" t="s">
        <v>51</v>
      </c>
      <c r="K9" s="52" t="s">
        <v>52</v>
      </c>
      <c r="L9" s="51" t="s">
        <v>53</v>
      </c>
      <c r="M9" s="52" t="s">
        <v>54</v>
      </c>
      <c r="N9" s="53" t="s">
        <v>55</v>
      </c>
      <c r="O9" s="54" t="s">
        <v>56</v>
      </c>
    </row>
    <row r="10" spans="1:15" ht="12.75">
      <c r="A10" s="55" t="s">
        <v>57</v>
      </c>
      <c r="B10" s="56" t="s">
        <v>58</v>
      </c>
      <c r="C10" s="17" t="s">
        <v>59</v>
      </c>
      <c r="D10" s="18" t="s">
        <v>60</v>
      </c>
      <c r="E10" s="57">
        <v>23</v>
      </c>
      <c r="F10" s="18">
        <v>28</v>
      </c>
      <c r="G10" s="18">
        <v>1</v>
      </c>
      <c r="H10" s="29">
        <f aca="true" t="shared" si="0" ref="H10:H73">G10*$N$7</f>
        <v>20</v>
      </c>
      <c r="I10" s="24">
        <v>60</v>
      </c>
      <c r="J10" s="58">
        <f>IF(D10="м",(E10*60+F10+H10+I10*60)/60,"")</f>
        <v>83.8</v>
      </c>
      <c r="K10" s="59">
        <f aca="true" t="shared" si="1" ref="K10:K41">IF(ISNUMBER(J10),RANK(J10,$J$10:$J$95,1),"")</f>
        <v>39</v>
      </c>
      <c r="L10" s="58">
        <f>IF(D10="ж",(E10*60+F10+H10)/60,"")</f>
      </c>
      <c r="M10" s="59">
        <f aca="true" t="shared" si="2" ref="M10:M41">IF(ISNUMBER(L10),RANK(L10,$L$10:$L$95,1),"")</f>
      </c>
      <c r="N10" s="60"/>
      <c r="O10" s="163">
        <v>13</v>
      </c>
    </row>
    <row r="11" spans="1:15" ht="12.75">
      <c r="A11" s="61"/>
      <c r="B11" s="62"/>
      <c r="C11" s="17" t="s">
        <v>61</v>
      </c>
      <c r="D11" s="18" t="s">
        <v>60</v>
      </c>
      <c r="E11" s="18">
        <v>19</v>
      </c>
      <c r="F11" s="18">
        <v>16</v>
      </c>
      <c r="G11" s="18">
        <v>23</v>
      </c>
      <c r="H11" s="29">
        <f t="shared" si="0"/>
        <v>460</v>
      </c>
      <c r="I11" s="24">
        <v>60</v>
      </c>
      <c r="J11" s="58">
        <f aca="true" t="shared" si="3" ref="J11:J74">IF(D11="м",(E11*60+F11+H11+I11*60)/60,"")</f>
        <v>86.93333333333334</v>
      </c>
      <c r="K11" s="59">
        <f t="shared" si="1"/>
        <v>45</v>
      </c>
      <c r="L11" s="58">
        <f>IF(D11="ж",(E11*60+F11+H11)/60,"")</f>
      </c>
      <c r="M11" s="59">
        <f t="shared" si="2"/>
      </c>
      <c r="N11" s="152">
        <f>IF(ISBLANK(C10),"",SUM(J10:J15,L10:L15))</f>
        <v>379.53333333333336</v>
      </c>
      <c r="O11" s="164"/>
    </row>
    <row r="12" spans="1:15" ht="12.75">
      <c r="A12" s="61"/>
      <c r="B12" s="62"/>
      <c r="C12" s="17" t="s">
        <v>62</v>
      </c>
      <c r="D12" s="18" t="s">
        <v>60</v>
      </c>
      <c r="E12" s="18">
        <v>30</v>
      </c>
      <c r="F12" s="18">
        <v>4</v>
      </c>
      <c r="G12" s="18">
        <v>23</v>
      </c>
      <c r="H12" s="29">
        <f t="shared" si="0"/>
        <v>460</v>
      </c>
      <c r="I12" s="24"/>
      <c r="J12" s="58">
        <f t="shared" si="3"/>
        <v>37.733333333333334</v>
      </c>
      <c r="K12" s="59">
        <f t="shared" si="1"/>
        <v>22</v>
      </c>
      <c r="L12" s="58">
        <f>IF(D12="ж",(E12*60+F12+H12)/60,"")</f>
      </c>
      <c r="M12" s="59">
        <f t="shared" si="2"/>
      </c>
      <c r="N12" s="63">
        <v>5</v>
      </c>
      <c r="O12" s="164"/>
    </row>
    <row r="13" spans="1:15" ht="12.75">
      <c r="A13" s="61"/>
      <c r="B13" s="62"/>
      <c r="C13" s="17" t="s">
        <v>39</v>
      </c>
      <c r="D13" s="18" t="s">
        <v>22</v>
      </c>
      <c r="E13" s="18">
        <v>27</v>
      </c>
      <c r="F13" s="18">
        <v>38</v>
      </c>
      <c r="G13" s="18">
        <v>12</v>
      </c>
      <c r="H13" s="29">
        <f t="shared" si="0"/>
        <v>240</v>
      </c>
      <c r="I13" s="24">
        <v>60</v>
      </c>
      <c r="J13" s="58">
        <f t="shared" si="3"/>
      </c>
      <c r="K13" s="59">
        <f t="shared" si="1"/>
      </c>
      <c r="L13" s="58">
        <f>IF(D13="ж",(E13*60+F13+H13+I13*60)/60,"")</f>
        <v>91.63333333333334</v>
      </c>
      <c r="M13" s="59">
        <f t="shared" si="2"/>
        <v>15</v>
      </c>
      <c r="N13" s="63"/>
      <c r="O13" s="164"/>
    </row>
    <row r="14" spans="1:15" ht="12.75">
      <c r="A14" s="61"/>
      <c r="B14" s="62"/>
      <c r="C14" s="17" t="s">
        <v>63</v>
      </c>
      <c r="D14" s="18" t="s">
        <v>60</v>
      </c>
      <c r="E14" s="18">
        <v>19</v>
      </c>
      <c r="F14" s="18">
        <v>26</v>
      </c>
      <c r="G14" s="18"/>
      <c r="H14" s="29">
        <f t="shared" si="0"/>
        <v>0</v>
      </c>
      <c r="I14" s="24">
        <v>60</v>
      </c>
      <c r="J14" s="58">
        <f t="shared" si="3"/>
        <v>79.43333333333334</v>
      </c>
      <c r="K14" s="59">
        <f t="shared" si="1"/>
        <v>31</v>
      </c>
      <c r="L14" s="58">
        <f aca="true" t="shared" si="4" ref="L14:L77">IF(D14="ж",(E14*60+F14+H14+I14*60)/60,"")</f>
      </c>
      <c r="M14" s="59">
        <f t="shared" si="2"/>
      </c>
      <c r="N14" s="63"/>
      <c r="O14" s="164"/>
    </row>
    <row r="15" spans="1:15" ht="12.75">
      <c r="A15" s="64"/>
      <c r="B15" s="65"/>
      <c r="C15" s="17" t="s">
        <v>64</v>
      </c>
      <c r="D15" s="18" t="s">
        <v>60</v>
      </c>
      <c r="E15" s="18"/>
      <c r="F15" s="18"/>
      <c r="G15" s="18"/>
      <c r="H15" s="29">
        <f t="shared" si="0"/>
        <v>0</v>
      </c>
      <c r="I15" s="24"/>
      <c r="J15" s="58" t="s">
        <v>65</v>
      </c>
      <c r="K15" s="59">
        <f t="shared" si="1"/>
      </c>
      <c r="L15" s="58">
        <f t="shared" si="4"/>
      </c>
      <c r="M15" s="59">
        <f t="shared" si="2"/>
      </c>
      <c r="N15" s="66"/>
      <c r="O15" s="165"/>
    </row>
    <row r="16" spans="1:15" ht="12.75">
      <c r="A16" s="55" t="s">
        <v>66</v>
      </c>
      <c r="B16" s="67" t="s">
        <v>24</v>
      </c>
      <c r="C16" s="17" t="s">
        <v>67</v>
      </c>
      <c r="D16" s="18" t="s">
        <v>60</v>
      </c>
      <c r="E16" s="18">
        <v>26</v>
      </c>
      <c r="F16" s="18">
        <v>13</v>
      </c>
      <c r="G16" s="18"/>
      <c r="H16" s="29">
        <f t="shared" si="0"/>
        <v>0</v>
      </c>
      <c r="I16" s="24"/>
      <c r="J16" s="58">
        <f t="shared" si="3"/>
        <v>26.216666666666665</v>
      </c>
      <c r="K16" s="59">
        <f t="shared" si="1"/>
        <v>13</v>
      </c>
      <c r="L16" s="58">
        <f t="shared" si="4"/>
      </c>
      <c r="M16" s="59">
        <f t="shared" si="2"/>
      </c>
      <c r="N16" s="60"/>
      <c r="O16" s="163">
        <v>3</v>
      </c>
    </row>
    <row r="17" spans="1:15" ht="12.75">
      <c r="A17" s="61"/>
      <c r="B17" s="62"/>
      <c r="C17" s="17" t="s">
        <v>68</v>
      </c>
      <c r="D17" s="18" t="s">
        <v>60</v>
      </c>
      <c r="E17" s="18">
        <v>24</v>
      </c>
      <c r="F17" s="18">
        <v>44</v>
      </c>
      <c r="G17" s="18"/>
      <c r="H17" s="29">
        <f t="shared" si="0"/>
        <v>0</v>
      </c>
      <c r="I17" s="24"/>
      <c r="J17" s="58">
        <f t="shared" si="3"/>
        <v>24.733333333333334</v>
      </c>
      <c r="K17" s="59">
        <f t="shared" si="1"/>
        <v>8</v>
      </c>
      <c r="L17" s="58">
        <f t="shared" si="4"/>
      </c>
      <c r="M17" s="59">
        <f t="shared" si="2"/>
      </c>
      <c r="N17" s="63">
        <f>IF(ISBLANK(C16),"",SUM(J16:J21,L16:L21))</f>
        <v>228</v>
      </c>
      <c r="O17" s="164"/>
    </row>
    <row r="18" spans="1:15" ht="12.75">
      <c r="A18" s="61"/>
      <c r="B18" s="62"/>
      <c r="C18" s="17" t="s">
        <v>69</v>
      </c>
      <c r="D18" s="18" t="s">
        <v>60</v>
      </c>
      <c r="E18" s="18">
        <v>33</v>
      </c>
      <c r="F18" s="18">
        <v>44</v>
      </c>
      <c r="G18" s="18">
        <v>31</v>
      </c>
      <c r="H18" s="29">
        <f t="shared" si="0"/>
        <v>620</v>
      </c>
      <c r="I18" s="24"/>
      <c r="J18" s="58">
        <f t="shared" si="3"/>
        <v>44.06666666666667</v>
      </c>
      <c r="K18" s="59">
        <f t="shared" si="1"/>
        <v>24</v>
      </c>
      <c r="L18" s="58">
        <f t="shared" si="4"/>
      </c>
      <c r="M18" s="59">
        <f t="shared" si="2"/>
      </c>
      <c r="N18" s="63"/>
      <c r="O18" s="164"/>
    </row>
    <row r="19" spans="1:15" ht="12.75">
      <c r="A19" s="61"/>
      <c r="B19" s="62"/>
      <c r="C19" s="17" t="s">
        <v>25</v>
      </c>
      <c r="D19" s="18" t="s">
        <v>22</v>
      </c>
      <c r="E19" s="18">
        <v>27</v>
      </c>
      <c r="F19" s="18">
        <v>5</v>
      </c>
      <c r="G19" s="18"/>
      <c r="H19" s="29">
        <f t="shared" si="0"/>
        <v>0</v>
      </c>
      <c r="I19" s="24"/>
      <c r="J19" s="58">
        <f t="shared" si="3"/>
      </c>
      <c r="K19" s="59">
        <f t="shared" si="1"/>
      </c>
      <c r="L19" s="58">
        <f t="shared" si="4"/>
        <v>27.083333333333332</v>
      </c>
      <c r="M19" s="59">
        <f t="shared" si="2"/>
        <v>2</v>
      </c>
      <c r="N19" s="63"/>
      <c r="O19" s="164"/>
    </row>
    <row r="20" spans="1:15" ht="12.75">
      <c r="A20" s="61"/>
      <c r="B20" s="62"/>
      <c r="C20" s="17" t="s">
        <v>70</v>
      </c>
      <c r="D20" s="18" t="s">
        <v>60</v>
      </c>
      <c r="E20" s="18">
        <v>19</v>
      </c>
      <c r="F20" s="18">
        <v>44</v>
      </c>
      <c r="G20" s="18"/>
      <c r="H20" s="29">
        <f t="shared" si="0"/>
        <v>0</v>
      </c>
      <c r="I20" s="24">
        <v>60</v>
      </c>
      <c r="J20" s="58">
        <f t="shared" si="3"/>
        <v>79.73333333333333</v>
      </c>
      <c r="K20" s="59">
        <f t="shared" si="1"/>
        <v>32</v>
      </c>
      <c r="L20" s="58">
        <f t="shared" si="4"/>
      </c>
      <c r="M20" s="59">
        <f t="shared" si="2"/>
      </c>
      <c r="N20" s="63"/>
      <c r="O20" s="164"/>
    </row>
    <row r="21" spans="1:15" ht="12.75">
      <c r="A21" s="64"/>
      <c r="B21" s="65"/>
      <c r="C21" s="27" t="s">
        <v>71</v>
      </c>
      <c r="D21" s="18" t="s">
        <v>60</v>
      </c>
      <c r="E21" s="18">
        <v>25</v>
      </c>
      <c r="F21" s="18">
        <v>30</v>
      </c>
      <c r="G21" s="18">
        <v>2</v>
      </c>
      <c r="H21" s="29">
        <f t="shared" si="0"/>
        <v>40</v>
      </c>
      <c r="I21" s="24"/>
      <c r="J21" s="58">
        <f t="shared" si="3"/>
        <v>26.166666666666668</v>
      </c>
      <c r="K21" s="59">
        <f t="shared" si="1"/>
        <v>12</v>
      </c>
      <c r="L21" s="58">
        <f t="shared" si="4"/>
      </c>
      <c r="M21" s="59">
        <f t="shared" si="2"/>
      </c>
      <c r="N21" s="66"/>
      <c r="O21" s="165"/>
    </row>
    <row r="22" spans="1:15" ht="12.75">
      <c r="A22" s="55" t="s">
        <v>72</v>
      </c>
      <c r="B22" s="56" t="s">
        <v>73</v>
      </c>
      <c r="C22" s="17" t="s">
        <v>74</v>
      </c>
      <c r="D22" s="18" t="s">
        <v>60</v>
      </c>
      <c r="E22" s="18">
        <v>22</v>
      </c>
      <c r="F22" s="18">
        <v>7</v>
      </c>
      <c r="G22" s="18"/>
      <c r="H22" s="29">
        <f t="shared" si="0"/>
        <v>0</v>
      </c>
      <c r="I22" s="24"/>
      <c r="J22" s="58">
        <f t="shared" si="3"/>
        <v>22.116666666666667</v>
      </c>
      <c r="K22" s="59">
        <f t="shared" si="1"/>
        <v>4</v>
      </c>
      <c r="L22" s="58">
        <f t="shared" si="4"/>
      </c>
      <c r="M22" s="59">
        <f t="shared" si="2"/>
      </c>
      <c r="N22" s="60"/>
      <c r="O22" s="163">
        <v>1</v>
      </c>
    </row>
    <row r="23" spans="1:15" ht="12.75">
      <c r="A23" s="61"/>
      <c r="B23" s="62"/>
      <c r="C23" s="17" t="s">
        <v>75</v>
      </c>
      <c r="D23" s="18" t="s">
        <v>60</v>
      </c>
      <c r="E23" s="18">
        <v>23</v>
      </c>
      <c r="F23" s="18">
        <v>40</v>
      </c>
      <c r="G23" s="18">
        <v>11</v>
      </c>
      <c r="H23" s="29">
        <f t="shared" si="0"/>
        <v>220</v>
      </c>
      <c r="I23" s="24"/>
      <c r="J23" s="58">
        <f t="shared" si="3"/>
        <v>27.333333333333332</v>
      </c>
      <c r="K23" s="59">
        <f t="shared" si="1"/>
        <v>15</v>
      </c>
      <c r="L23" s="58">
        <f t="shared" si="4"/>
      </c>
      <c r="M23" s="59">
        <f t="shared" si="2"/>
      </c>
      <c r="N23" s="152">
        <f>IF(ISBLANK(C22),"",SUM(J22:J27,L22:L27))</f>
        <v>129.71666666666667</v>
      </c>
      <c r="O23" s="164"/>
    </row>
    <row r="24" spans="1:15" ht="12.75">
      <c r="A24" s="61"/>
      <c r="B24" s="62"/>
      <c r="C24" s="17" t="s">
        <v>76</v>
      </c>
      <c r="D24" s="18" t="s">
        <v>60</v>
      </c>
      <c r="E24" s="18">
        <v>19</v>
      </c>
      <c r="F24" s="18">
        <v>51</v>
      </c>
      <c r="G24" s="18"/>
      <c r="H24" s="29">
        <f t="shared" si="0"/>
        <v>0</v>
      </c>
      <c r="I24" s="24"/>
      <c r="J24" s="58">
        <f t="shared" si="3"/>
        <v>19.85</v>
      </c>
      <c r="K24" s="59">
        <f t="shared" si="1"/>
        <v>2</v>
      </c>
      <c r="L24" s="58">
        <f t="shared" si="4"/>
      </c>
      <c r="M24" s="59">
        <f t="shared" si="2"/>
      </c>
      <c r="N24" s="63"/>
      <c r="O24" s="164"/>
    </row>
    <row r="25" spans="1:15" ht="12.75">
      <c r="A25" s="61"/>
      <c r="B25" s="62"/>
      <c r="C25" s="17" t="s">
        <v>21</v>
      </c>
      <c r="D25" s="18" t="s">
        <v>22</v>
      </c>
      <c r="E25" s="18">
        <v>21</v>
      </c>
      <c r="F25" s="18">
        <v>55</v>
      </c>
      <c r="G25" s="18"/>
      <c r="H25" s="29">
        <f t="shared" si="0"/>
        <v>0</v>
      </c>
      <c r="I25" s="24"/>
      <c r="J25" s="58">
        <f t="shared" si="3"/>
      </c>
      <c r="K25" s="59">
        <f t="shared" si="1"/>
      </c>
      <c r="L25" s="58">
        <f t="shared" si="4"/>
        <v>21.916666666666668</v>
      </c>
      <c r="M25" s="59">
        <f t="shared" si="2"/>
        <v>1</v>
      </c>
      <c r="N25" s="63"/>
      <c r="O25" s="164"/>
    </row>
    <row r="26" spans="1:15" ht="12.75">
      <c r="A26" s="61"/>
      <c r="B26" s="62"/>
      <c r="C26" s="17" t="s">
        <v>77</v>
      </c>
      <c r="D26" s="18" t="s">
        <v>60</v>
      </c>
      <c r="E26" s="18">
        <v>20</v>
      </c>
      <c r="F26" s="18">
        <v>8</v>
      </c>
      <c r="G26" s="18">
        <v>6</v>
      </c>
      <c r="H26" s="29">
        <f t="shared" si="0"/>
        <v>120</v>
      </c>
      <c r="I26" s="24"/>
      <c r="J26" s="58">
        <f t="shared" si="3"/>
        <v>22.133333333333333</v>
      </c>
      <c r="K26" s="59">
        <f t="shared" si="1"/>
        <v>5</v>
      </c>
      <c r="L26" s="58">
        <f t="shared" si="4"/>
      </c>
      <c r="M26" s="59">
        <f t="shared" si="2"/>
      </c>
      <c r="N26" s="63"/>
      <c r="O26" s="164"/>
    </row>
    <row r="27" spans="1:15" ht="12.75">
      <c r="A27" s="64"/>
      <c r="B27" s="65"/>
      <c r="C27" s="17" t="s">
        <v>78</v>
      </c>
      <c r="D27" s="18" t="s">
        <v>60</v>
      </c>
      <c r="E27" s="18">
        <v>16</v>
      </c>
      <c r="F27" s="18">
        <v>22</v>
      </c>
      <c r="G27" s="18"/>
      <c r="H27" s="29">
        <f t="shared" si="0"/>
        <v>0</v>
      </c>
      <c r="I27" s="24"/>
      <c r="J27" s="58">
        <f t="shared" si="3"/>
        <v>16.366666666666667</v>
      </c>
      <c r="K27" s="59">
        <f t="shared" si="1"/>
        <v>1</v>
      </c>
      <c r="L27" s="58">
        <f t="shared" si="4"/>
      </c>
      <c r="M27" s="59">
        <f t="shared" si="2"/>
      </c>
      <c r="N27" s="66"/>
      <c r="O27" s="165"/>
    </row>
    <row r="28" spans="1:15" ht="12.75">
      <c r="A28" s="55" t="s">
        <v>79</v>
      </c>
      <c r="B28" s="68" t="s">
        <v>80</v>
      </c>
      <c r="C28" s="17" t="s">
        <v>81</v>
      </c>
      <c r="D28" s="18" t="s">
        <v>60</v>
      </c>
      <c r="E28" s="18">
        <v>18</v>
      </c>
      <c r="F28" s="18"/>
      <c r="G28" s="18"/>
      <c r="H28" s="29">
        <f t="shared" si="0"/>
        <v>0</v>
      </c>
      <c r="I28" s="24">
        <v>80</v>
      </c>
      <c r="J28" s="58">
        <f t="shared" si="3"/>
        <v>98</v>
      </c>
      <c r="K28" s="59">
        <f t="shared" si="1"/>
        <v>57</v>
      </c>
      <c r="L28" s="58">
        <f t="shared" si="4"/>
      </c>
      <c r="M28" s="59">
        <f t="shared" si="2"/>
      </c>
      <c r="N28" s="60"/>
      <c r="O28" s="163">
        <v>14</v>
      </c>
    </row>
    <row r="29" spans="1:15" ht="12.75">
      <c r="A29" s="61"/>
      <c r="B29" s="62"/>
      <c r="C29" s="17" t="s">
        <v>82</v>
      </c>
      <c r="D29" s="18" t="s">
        <v>60</v>
      </c>
      <c r="E29" s="18">
        <v>24</v>
      </c>
      <c r="F29" s="18"/>
      <c r="G29" s="18">
        <v>10</v>
      </c>
      <c r="H29" s="29">
        <f t="shared" si="0"/>
        <v>200</v>
      </c>
      <c r="I29" s="24">
        <v>80</v>
      </c>
      <c r="J29" s="58">
        <f t="shared" si="3"/>
        <v>107.33333333333333</v>
      </c>
      <c r="K29" s="59">
        <f t="shared" si="1"/>
        <v>62</v>
      </c>
      <c r="L29" s="58">
        <f t="shared" si="4"/>
      </c>
      <c r="M29" s="59">
        <f t="shared" si="2"/>
      </c>
      <c r="N29" s="152">
        <f>IF(ISBLANK(C28),"",SUM(J28:J33,L28:L33))</f>
        <v>509.53333333333325</v>
      </c>
      <c r="O29" s="164"/>
    </row>
    <row r="30" spans="1:15" ht="12.75">
      <c r="A30" s="61"/>
      <c r="B30" s="62"/>
      <c r="C30" s="17" t="s">
        <v>41</v>
      </c>
      <c r="D30" s="18" t="s">
        <v>22</v>
      </c>
      <c r="E30" s="18">
        <v>22</v>
      </c>
      <c r="F30" s="18">
        <v>20</v>
      </c>
      <c r="G30" s="18"/>
      <c r="H30" s="29">
        <f t="shared" si="0"/>
        <v>0</v>
      </c>
      <c r="I30" s="24">
        <v>80</v>
      </c>
      <c r="J30" s="58">
        <f t="shared" si="3"/>
      </c>
      <c r="K30" s="59">
        <f t="shared" si="1"/>
      </c>
      <c r="L30" s="58">
        <f t="shared" si="4"/>
        <v>102.33333333333333</v>
      </c>
      <c r="M30" s="59">
        <f t="shared" si="2"/>
        <v>18</v>
      </c>
      <c r="N30" s="63">
        <v>5</v>
      </c>
      <c r="O30" s="164"/>
    </row>
    <row r="31" spans="1:15" ht="12.75">
      <c r="A31" s="61"/>
      <c r="B31" s="62"/>
      <c r="C31" s="17" t="s">
        <v>83</v>
      </c>
      <c r="D31" s="18" t="s">
        <v>60</v>
      </c>
      <c r="E31" s="18">
        <v>22</v>
      </c>
      <c r="F31" s="18">
        <v>10</v>
      </c>
      <c r="G31" s="18">
        <v>14</v>
      </c>
      <c r="H31" s="29">
        <f t="shared" si="0"/>
        <v>280</v>
      </c>
      <c r="I31" s="24">
        <v>80</v>
      </c>
      <c r="J31" s="58">
        <f t="shared" si="3"/>
        <v>106.83333333333333</v>
      </c>
      <c r="K31" s="59">
        <f t="shared" si="1"/>
        <v>61</v>
      </c>
      <c r="L31" s="58">
        <f t="shared" si="4"/>
      </c>
      <c r="M31" s="59">
        <f t="shared" si="2"/>
      </c>
      <c r="N31" s="63"/>
      <c r="O31" s="164"/>
    </row>
    <row r="32" spans="1:15" ht="12.75">
      <c r="A32" s="61"/>
      <c r="B32" s="62"/>
      <c r="C32" s="17" t="s">
        <v>84</v>
      </c>
      <c r="D32" s="18" t="s">
        <v>60</v>
      </c>
      <c r="E32" s="18"/>
      <c r="F32" s="18"/>
      <c r="G32" s="18"/>
      <c r="H32" s="29">
        <f t="shared" si="0"/>
        <v>0</v>
      </c>
      <c r="I32" s="24"/>
      <c r="J32" s="58" t="s">
        <v>85</v>
      </c>
      <c r="K32" s="59">
        <f t="shared" si="1"/>
      </c>
      <c r="L32" s="58">
        <f t="shared" si="4"/>
      </c>
      <c r="M32" s="59">
        <f t="shared" si="2"/>
      </c>
      <c r="N32" s="63"/>
      <c r="O32" s="164"/>
    </row>
    <row r="33" spans="1:15" ht="12.75">
      <c r="A33" s="64"/>
      <c r="B33" s="65"/>
      <c r="C33" s="17" t="s">
        <v>86</v>
      </c>
      <c r="D33" s="18" t="s">
        <v>60</v>
      </c>
      <c r="E33" s="18">
        <v>23</v>
      </c>
      <c r="F33" s="18">
        <v>42</v>
      </c>
      <c r="G33" s="18">
        <v>4</v>
      </c>
      <c r="H33" s="29">
        <f t="shared" si="0"/>
        <v>80</v>
      </c>
      <c r="I33" s="24">
        <v>70</v>
      </c>
      <c r="J33" s="58">
        <f t="shared" si="3"/>
        <v>95.03333333333333</v>
      </c>
      <c r="K33" s="59">
        <f t="shared" si="1"/>
        <v>54</v>
      </c>
      <c r="L33" s="58">
        <f>IF(D33="ж",(E33*60+F33+H33+I33*60)/60,"")</f>
      </c>
      <c r="M33" s="59">
        <f t="shared" si="2"/>
      </c>
      <c r="N33" s="66"/>
      <c r="O33" s="165"/>
    </row>
    <row r="34" spans="1:15" ht="12.75">
      <c r="A34" s="55" t="s">
        <v>87</v>
      </c>
      <c r="B34" s="56" t="s">
        <v>88</v>
      </c>
      <c r="C34" s="17" t="s">
        <v>89</v>
      </c>
      <c r="D34" s="18" t="s">
        <v>60</v>
      </c>
      <c r="E34" s="18">
        <v>18</v>
      </c>
      <c r="F34" s="18"/>
      <c r="G34" s="18"/>
      <c r="H34" s="29">
        <f t="shared" si="0"/>
        <v>0</v>
      </c>
      <c r="I34" s="24">
        <v>70</v>
      </c>
      <c r="J34" s="58">
        <f t="shared" si="3"/>
        <v>88</v>
      </c>
      <c r="K34" s="59">
        <f t="shared" si="1"/>
        <v>46</v>
      </c>
      <c r="L34" s="58">
        <f t="shared" si="4"/>
      </c>
      <c r="M34" s="59">
        <f t="shared" si="2"/>
      </c>
      <c r="N34" s="60"/>
      <c r="O34" s="163">
        <v>10</v>
      </c>
    </row>
    <row r="35" spans="1:15" ht="12.75">
      <c r="A35" s="61"/>
      <c r="B35" s="62"/>
      <c r="C35" s="27" t="s">
        <v>90</v>
      </c>
      <c r="D35" s="18" t="s">
        <v>60</v>
      </c>
      <c r="E35" s="18">
        <v>20</v>
      </c>
      <c r="F35" s="18">
        <v>22</v>
      </c>
      <c r="G35" s="18">
        <v>5</v>
      </c>
      <c r="H35" s="29">
        <f t="shared" si="0"/>
        <v>100</v>
      </c>
      <c r="I35" s="24">
        <v>60</v>
      </c>
      <c r="J35" s="58">
        <f t="shared" si="3"/>
        <v>82.03333333333333</v>
      </c>
      <c r="K35" s="59">
        <f t="shared" si="1"/>
        <v>35</v>
      </c>
      <c r="L35" s="58">
        <f t="shared" si="4"/>
      </c>
      <c r="M35" s="59">
        <f t="shared" si="2"/>
      </c>
      <c r="N35" s="152">
        <f>IF(ISBLANK(C34),"",SUM(J34:J39,L34:L39))</f>
        <v>530.1833333333333</v>
      </c>
      <c r="O35" s="164"/>
    </row>
    <row r="36" spans="1:15" ht="12.75">
      <c r="A36" s="61"/>
      <c r="B36" s="62"/>
      <c r="C36" s="17" t="s">
        <v>91</v>
      </c>
      <c r="D36" s="18" t="s">
        <v>60</v>
      </c>
      <c r="E36" s="18">
        <v>19</v>
      </c>
      <c r="F36" s="18">
        <v>47</v>
      </c>
      <c r="G36" s="18">
        <v>32</v>
      </c>
      <c r="H36" s="29">
        <f t="shared" si="0"/>
        <v>640</v>
      </c>
      <c r="I36" s="24">
        <v>60</v>
      </c>
      <c r="J36" s="58">
        <f t="shared" si="3"/>
        <v>90.45</v>
      </c>
      <c r="K36" s="59">
        <f t="shared" si="1"/>
        <v>51</v>
      </c>
      <c r="L36" s="58">
        <f t="shared" si="4"/>
      </c>
      <c r="M36" s="59">
        <f t="shared" si="2"/>
      </c>
      <c r="N36" s="63"/>
      <c r="O36" s="164"/>
    </row>
    <row r="37" spans="1:15" ht="12.75">
      <c r="A37" s="61"/>
      <c r="B37" s="62"/>
      <c r="C37" s="17" t="s">
        <v>40</v>
      </c>
      <c r="D37" s="18" t="s">
        <v>22</v>
      </c>
      <c r="E37" s="18">
        <v>37</v>
      </c>
      <c r="F37" s="18">
        <v>43</v>
      </c>
      <c r="G37" s="18">
        <v>10</v>
      </c>
      <c r="H37" s="29">
        <f t="shared" si="0"/>
        <v>200</v>
      </c>
      <c r="I37" s="24">
        <v>60</v>
      </c>
      <c r="J37" s="58">
        <f t="shared" si="3"/>
      </c>
      <c r="K37" s="59">
        <f t="shared" si="1"/>
      </c>
      <c r="L37" s="58">
        <f t="shared" si="4"/>
        <v>101.05</v>
      </c>
      <c r="M37" s="59">
        <f t="shared" si="2"/>
        <v>17</v>
      </c>
      <c r="N37" s="63"/>
      <c r="O37" s="164"/>
    </row>
    <row r="38" spans="1:15" ht="12.75">
      <c r="A38" s="61"/>
      <c r="B38" s="62"/>
      <c r="C38" s="17" t="s">
        <v>92</v>
      </c>
      <c r="D38" s="18" t="s">
        <v>60</v>
      </c>
      <c r="E38" s="18">
        <v>28</v>
      </c>
      <c r="F38" s="18">
        <v>38</v>
      </c>
      <c r="G38" s="18"/>
      <c r="H38" s="29">
        <f t="shared" si="0"/>
        <v>0</v>
      </c>
      <c r="I38" s="24">
        <v>60</v>
      </c>
      <c r="J38" s="58">
        <f t="shared" si="3"/>
        <v>88.63333333333334</v>
      </c>
      <c r="K38" s="59">
        <f t="shared" si="1"/>
        <v>48</v>
      </c>
      <c r="L38" s="58">
        <f t="shared" si="4"/>
      </c>
      <c r="M38" s="59">
        <f t="shared" si="2"/>
      </c>
      <c r="N38" s="63"/>
      <c r="O38" s="164"/>
    </row>
    <row r="39" spans="1:15" ht="12.75">
      <c r="A39" s="64"/>
      <c r="B39" s="65"/>
      <c r="C39" s="17" t="s">
        <v>93</v>
      </c>
      <c r="D39" s="18" t="s">
        <v>60</v>
      </c>
      <c r="E39" s="18">
        <v>20</v>
      </c>
      <c r="F39" s="18">
        <v>1</v>
      </c>
      <c r="G39" s="18"/>
      <c r="H39" s="29">
        <f t="shared" si="0"/>
        <v>0</v>
      </c>
      <c r="I39" s="24">
        <v>60</v>
      </c>
      <c r="J39" s="58">
        <f t="shared" si="3"/>
        <v>80.01666666666667</v>
      </c>
      <c r="K39" s="59">
        <f t="shared" si="1"/>
        <v>33</v>
      </c>
      <c r="L39" s="58">
        <f t="shared" si="4"/>
      </c>
      <c r="M39" s="59">
        <f t="shared" si="2"/>
      </c>
      <c r="N39" s="66"/>
      <c r="O39" s="165"/>
    </row>
    <row r="40" spans="1:15" ht="12.75">
      <c r="A40" s="55" t="s">
        <v>94</v>
      </c>
      <c r="B40" s="166" t="s">
        <v>31</v>
      </c>
      <c r="C40" s="27" t="s">
        <v>95</v>
      </c>
      <c r="D40" s="18" t="s">
        <v>60</v>
      </c>
      <c r="E40" s="18">
        <v>30</v>
      </c>
      <c r="F40" s="18">
        <v>9</v>
      </c>
      <c r="G40" s="18">
        <v>5</v>
      </c>
      <c r="H40" s="29">
        <f t="shared" si="0"/>
        <v>100</v>
      </c>
      <c r="I40" s="24"/>
      <c r="J40" s="58">
        <f t="shared" si="3"/>
        <v>31.816666666666666</v>
      </c>
      <c r="K40" s="59">
        <f t="shared" si="1"/>
        <v>20</v>
      </c>
      <c r="L40" s="58">
        <f t="shared" si="4"/>
      </c>
      <c r="M40" s="59">
        <f t="shared" si="2"/>
      </c>
      <c r="N40" s="60"/>
      <c r="O40" s="163">
        <v>4</v>
      </c>
    </row>
    <row r="41" spans="1:15" ht="12.75">
      <c r="A41" s="61"/>
      <c r="B41" s="167"/>
      <c r="C41" s="27" t="s">
        <v>32</v>
      </c>
      <c r="D41" s="18" t="s">
        <v>22</v>
      </c>
      <c r="E41" s="18">
        <v>39</v>
      </c>
      <c r="F41" s="18">
        <v>41</v>
      </c>
      <c r="G41" s="18"/>
      <c r="H41" s="29">
        <f t="shared" si="0"/>
        <v>0</v>
      </c>
      <c r="I41" s="24"/>
      <c r="J41" s="58">
        <f t="shared" si="3"/>
      </c>
      <c r="K41" s="59">
        <f t="shared" si="1"/>
      </c>
      <c r="L41" s="58">
        <f t="shared" si="4"/>
        <v>39.68333333333333</v>
      </c>
      <c r="M41" s="59">
        <f t="shared" si="2"/>
        <v>8</v>
      </c>
      <c r="N41" s="152">
        <f>IF(ISBLANK(C40),"",SUM(J40:J45,L40:L45))</f>
        <v>236.66666666666669</v>
      </c>
      <c r="O41" s="164"/>
    </row>
    <row r="42" spans="1:15" ht="12.75">
      <c r="A42" s="61"/>
      <c r="B42" s="167"/>
      <c r="C42" s="27" t="s">
        <v>96</v>
      </c>
      <c r="D42" s="18" t="s">
        <v>60</v>
      </c>
      <c r="E42" s="18">
        <v>22</v>
      </c>
      <c r="F42" s="18">
        <v>48</v>
      </c>
      <c r="G42" s="18"/>
      <c r="H42" s="29">
        <f t="shared" si="0"/>
        <v>0</v>
      </c>
      <c r="I42" s="24"/>
      <c r="J42" s="58">
        <f t="shared" si="3"/>
        <v>22.8</v>
      </c>
      <c r="K42" s="59">
        <f aca="true" t="shared" si="5" ref="K42:K73">IF(ISNUMBER(J42),RANK(J42,$J$10:$J$95,1),"")</f>
        <v>6</v>
      </c>
      <c r="L42" s="58">
        <f t="shared" si="4"/>
      </c>
      <c r="M42" s="59">
        <f aca="true" t="shared" si="6" ref="M42:M73">IF(ISNUMBER(L42),RANK(L42,$L$10:$L$95,1),"")</f>
      </c>
      <c r="N42" s="63"/>
      <c r="O42" s="164"/>
    </row>
    <row r="43" spans="1:15" ht="12.75">
      <c r="A43" s="61"/>
      <c r="B43" s="167"/>
      <c r="C43" s="27" t="s">
        <v>97</v>
      </c>
      <c r="D43" s="18" t="s">
        <v>60</v>
      </c>
      <c r="E43" s="18">
        <v>19</v>
      </c>
      <c r="F43" s="18">
        <v>43</v>
      </c>
      <c r="G43" s="18"/>
      <c r="H43" s="29">
        <f t="shared" si="0"/>
        <v>0</v>
      </c>
      <c r="I43" s="24">
        <v>70</v>
      </c>
      <c r="J43" s="58">
        <f t="shared" si="3"/>
        <v>89.71666666666667</v>
      </c>
      <c r="K43" s="59">
        <f t="shared" si="5"/>
        <v>50</v>
      </c>
      <c r="L43" s="58">
        <f t="shared" si="4"/>
      </c>
      <c r="M43" s="59">
        <f t="shared" si="6"/>
      </c>
      <c r="N43" s="63"/>
      <c r="O43" s="164"/>
    </row>
    <row r="44" spans="1:15" ht="12.75">
      <c r="A44" s="61"/>
      <c r="B44" s="167"/>
      <c r="C44" s="17" t="s">
        <v>98</v>
      </c>
      <c r="D44" s="18" t="s">
        <v>60</v>
      </c>
      <c r="E44" s="18">
        <v>25</v>
      </c>
      <c r="F44" s="18">
        <v>6</v>
      </c>
      <c r="G44" s="18"/>
      <c r="H44" s="29">
        <f t="shared" si="0"/>
        <v>0</v>
      </c>
      <c r="I44" s="24"/>
      <c r="J44" s="58">
        <f t="shared" si="3"/>
        <v>25.1</v>
      </c>
      <c r="K44" s="59">
        <f t="shared" si="5"/>
        <v>9</v>
      </c>
      <c r="L44" s="58">
        <f t="shared" si="4"/>
      </c>
      <c r="M44" s="59">
        <f t="shared" si="6"/>
      </c>
      <c r="N44" s="63"/>
      <c r="O44" s="164"/>
    </row>
    <row r="45" spans="1:15" ht="12.75">
      <c r="A45" s="64"/>
      <c r="B45" s="168"/>
      <c r="C45" s="17" t="s">
        <v>99</v>
      </c>
      <c r="D45" s="18" t="s">
        <v>60</v>
      </c>
      <c r="E45" s="18">
        <v>27</v>
      </c>
      <c r="F45" s="18">
        <v>33</v>
      </c>
      <c r="G45" s="18"/>
      <c r="H45" s="29">
        <f t="shared" si="0"/>
        <v>0</v>
      </c>
      <c r="I45" s="24"/>
      <c r="J45" s="58">
        <f t="shared" si="3"/>
        <v>27.55</v>
      </c>
      <c r="K45" s="59">
        <f t="shared" si="5"/>
        <v>17</v>
      </c>
      <c r="L45" s="58">
        <f t="shared" si="4"/>
      </c>
      <c r="M45" s="59">
        <f t="shared" si="6"/>
      </c>
      <c r="N45" s="66"/>
      <c r="O45" s="165"/>
    </row>
    <row r="46" spans="1:15" ht="12.75">
      <c r="A46" s="55" t="s">
        <v>100</v>
      </c>
      <c r="B46" s="56" t="s">
        <v>101</v>
      </c>
      <c r="C46" s="17" t="s">
        <v>102</v>
      </c>
      <c r="D46" s="18" t="s">
        <v>60</v>
      </c>
      <c r="E46" s="18">
        <v>27</v>
      </c>
      <c r="F46" s="18">
        <v>21</v>
      </c>
      <c r="G46" s="18"/>
      <c r="H46" s="29">
        <f t="shared" si="0"/>
        <v>0</v>
      </c>
      <c r="I46" s="24">
        <v>70</v>
      </c>
      <c r="J46" s="58">
        <f t="shared" si="3"/>
        <v>97.35</v>
      </c>
      <c r="K46" s="59">
        <f t="shared" si="5"/>
        <v>55</v>
      </c>
      <c r="L46" s="58">
        <f>IF(D46="ж",(E46*60+F46+H46+I46*60)/60,"")</f>
      </c>
      <c r="M46" s="59">
        <f t="shared" si="6"/>
      </c>
      <c r="N46" s="60"/>
      <c r="O46" s="163">
        <v>9</v>
      </c>
    </row>
    <row r="47" spans="1:15" ht="12.75">
      <c r="A47" s="61"/>
      <c r="B47" s="62"/>
      <c r="C47" s="17" t="s">
        <v>103</v>
      </c>
      <c r="D47" s="18" t="s">
        <v>60</v>
      </c>
      <c r="E47" s="18">
        <v>21</v>
      </c>
      <c r="F47" s="18">
        <v>2</v>
      </c>
      <c r="G47" s="18">
        <v>22</v>
      </c>
      <c r="H47" s="29">
        <f t="shared" si="0"/>
        <v>440</v>
      </c>
      <c r="I47" s="24">
        <v>60</v>
      </c>
      <c r="J47" s="58">
        <f t="shared" si="3"/>
        <v>88.36666666666666</v>
      </c>
      <c r="K47" s="59">
        <f t="shared" si="5"/>
        <v>47</v>
      </c>
      <c r="L47" s="58">
        <f t="shared" si="4"/>
      </c>
      <c r="M47" s="59">
        <f t="shared" si="6"/>
      </c>
      <c r="N47" s="152">
        <f>IF(ISBLANK(C46),"",SUM(J46:J51,L46:L51))</f>
        <v>469.43333333333334</v>
      </c>
      <c r="O47" s="164"/>
    </row>
    <row r="48" spans="1:15" ht="12.75">
      <c r="A48" s="61"/>
      <c r="B48" s="62"/>
      <c r="C48" s="17" t="s">
        <v>36</v>
      </c>
      <c r="D48" s="18" t="s">
        <v>22</v>
      </c>
      <c r="E48" s="18">
        <v>41</v>
      </c>
      <c r="F48" s="18">
        <v>26</v>
      </c>
      <c r="G48" s="18">
        <v>12</v>
      </c>
      <c r="H48" s="29">
        <f t="shared" si="0"/>
        <v>240</v>
      </c>
      <c r="I48" s="24"/>
      <c r="J48" s="58">
        <f t="shared" si="3"/>
      </c>
      <c r="K48" s="59">
        <f t="shared" si="5"/>
      </c>
      <c r="L48" s="58">
        <f t="shared" si="4"/>
        <v>45.43333333333333</v>
      </c>
      <c r="M48" s="59">
        <f t="shared" si="6"/>
        <v>12</v>
      </c>
      <c r="N48" s="63"/>
      <c r="O48" s="164"/>
    </row>
    <row r="49" spans="1:15" ht="12.75">
      <c r="A49" s="61"/>
      <c r="B49" s="62"/>
      <c r="C49" s="17" t="s">
        <v>104</v>
      </c>
      <c r="D49" s="18" t="s">
        <v>60</v>
      </c>
      <c r="E49" s="18">
        <v>27</v>
      </c>
      <c r="F49" s="18"/>
      <c r="G49" s="18"/>
      <c r="H49" s="29">
        <f t="shared" si="0"/>
        <v>0</v>
      </c>
      <c r="I49" s="24"/>
      <c r="J49" s="58">
        <f t="shared" si="3"/>
        <v>27</v>
      </c>
      <c r="K49" s="59">
        <f t="shared" si="5"/>
        <v>14</v>
      </c>
      <c r="L49" s="58">
        <f t="shared" si="4"/>
      </c>
      <c r="M49" s="59">
        <f t="shared" si="6"/>
      </c>
      <c r="N49" s="63"/>
      <c r="O49" s="164"/>
    </row>
    <row r="50" spans="1:15" ht="12.75">
      <c r="A50" s="61"/>
      <c r="B50" s="62"/>
      <c r="C50" s="17" t="s">
        <v>105</v>
      </c>
      <c r="D50" s="18" t="s">
        <v>60</v>
      </c>
      <c r="E50" s="18">
        <v>24</v>
      </c>
      <c r="F50" s="18">
        <v>57</v>
      </c>
      <c r="G50" s="18">
        <v>34</v>
      </c>
      <c r="H50" s="29">
        <f t="shared" si="0"/>
        <v>680</v>
      </c>
      <c r="I50" s="24">
        <v>20</v>
      </c>
      <c r="J50" s="58">
        <f t="shared" si="3"/>
        <v>56.28333333333333</v>
      </c>
      <c r="K50" s="59">
        <f t="shared" si="5"/>
        <v>30</v>
      </c>
      <c r="L50" s="58">
        <f t="shared" si="4"/>
      </c>
      <c r="M50" s="59">
        <f t="shared" si="6"/>
      </c>
      <c r="N50" s="63"/>
      <c r="O50" s="164"/>
    </row>
    <row r="51" spans="1:15" ht="12.75">
      <c r="A51" s="64"/>
      <c r="B51" s="65"/>
      <c r="C51" s="17" t="s">
        <v>106</v>
      </c>
      <c r="D51" s="18" t="s">
        <v>60</v>
      </c>
      <c r="E51" s="18">
        <v>35</v>
      </c>
      <c r="F51" s="18"/>
      <c r="G51" s="18"/>
      <c r="H51" s="29">
        <f t="shared" si="0"/>
        <v>0</v>
      </c>
      <c r="I51" s="24">
        <v>120</v>
      </c>
      <c r="J51" s="58">
        <f t="shared" si="3"/>
        <v>155</v>
      </c>
      <c r="K51" s="59">
        <f t="shared" si="5"/>
        <v>64</v>
      </c>
      <c r="L51" s="58">
        <f t="shared" si="4"/>
      </c>
      <c r="M51" s="59">
        <f t="shared" si="6"/>
      </c>
      <c r="N51" s="66"/>
      <c r="O51" s="165"/>
    </row>
    <row r="52" spans="1:15" ht="12.75">
      <c r="A52" s="69" t="s">
        <v>107</v>
      </c>
      <c r="B52" s="68" t="s">
        <v>37</v>
      </c>
      <c r="C52" s="17" t="s">
        <v>108</v>
      </c>
      <c r="D52" s="18" t="s">
        <v>60</v>
      </c>
      <c r="E52" s="18">
        <v>33</v>
      </c>
      <c r="F52" s="18">
        <v>27</v>
      </c>
      <c r="G52" s="18">
        <v>21</v>
      </c>
      <c r="H52" s="29">
        <f t="shared" si="0"/>
        <v>420</v>
      </c>
      <c r="I52" s="24">
        <v>60</v>
      </c>
      <c r="J52" s="25">
        <f t="shared" si="3"/>
        <v>100.45</v>
      </c>
      <c r="K52" s="70">
        <f t="shared" si="5"/>
        <v>59</v>
      </c>
      <c r="L52" s="25">
        <f t="shared" si="4"/>
      </c>
      <c r="M52" s="70">
        <f t="shared" si="6"/>
      </c>
      <c r="N52" s="71"/>
      <c r="O52" s="160">
        <v>8</v>
      </c>
    </row>
    <row r="53" spans="1:15" ht="12.75">
      <c r="A53" s="73"/>
      <c r="B53" s="62"/>
      <c r="C53" s="17" t="s">
        <v>109</v>
      </c>
      <c r="D53" s="18" t="s">
        <v>60</v>
      </c>
      <c r="E53" s="18">
        <v>23</v>
      </c>
      <c r="F53" s="18">
        <v>46</v>
      </c>
      <c r="G53" s="18">
        <v>26</v>
      </c>
      <c r="H53" s="29">
        <f t="shared" si="0"/>
        <v>520</v>
      </c>
      <c r="I53" s="24">
        <v>60</v>
      </c>
      <c r="J53" s="25">
        <f t="shared" si="3"/>
        <v>92.43333333333334</v>
      </c>
      <c r="K53" s="70">
        <f t="shared" si="5"/>
        <v>53</v>
      </c>
      <c r="L53" s="25">
        <f t="shared" si="4"/>
      </c>
      <c r="M53" s="70">
        <f t="shared" si="6"/>
      </c>
      <c r="N53" s="153">
        <f>IF(ISBLANK(C52),"",SUM(J52:J57,L52:L57))</f>
        <v>460.85</v>
      </c>
      <c r="O53" s="161"/>
    </row>
    <row r="54" spans="1:15" ht="12.75">
      <c r="A54" s="73"/>
      <c r="B54" s="62"/>
      <c r="C54" s="27" t="s">
        <v>110</v>
      </c>
      <c r="D54" s="18" t="s">
        <v>60</v>
      </c>
      <c r="E54" s="18">
        <v>18</v>
      </c>
      <c r="F54" s="18">
        <v>57</v>
      </c>
      <c r="G54" s="18">
        <v>22</v>
      </c>
      <c r="H54" s="29">
        <f t="shared" si="0"/>
        <v>440</v>
      </c>
      <c r="I54" s="24">
        <v>60</v>
      </c>
      <c r="J54" s="25">
        <f t="shared" si="3"/>
        <v>86.28333333333333</v>
      </c>
      <c r="K54" s="70">
        <f t="shared" si="5"/>
        <v>42</v>
      </c>
      <c r="L54" s="25">
        <f t="shared" si="4"/>
      </c>
      <c r="M54" s="70">
        <f t="shared" si="6"/>
      </c>
      <c r="N54" s="74"/>
      <c r="O54" s="161"/>
    </row>
    <row r="55" spans="1:15" ht="12.75">
      <c r="A55" s="73"/>
      <c r="B55" s="62"/>
      <c r="C55" s="27" t="s">
        <v>111</v>
      </c>
      <c r="D55" s="18" t="s">
        <v>22</v>
      </c>
      <c r="E55" s="18">
        <v>41</v>
      </c>
      <c r="F55" s="18">
        <v>3</v>
      </c>
      <c r="G55" s="18">
        <v>29</v>
      </c>
      <c r="H55" s="29">
        <f t="shared" si="0"/>
        <v>580</v>
      </c>
      <c r="I55" s="24"/>
      <c r="J55" s="25">
        <f t="shared" si="3"/>
      </c>
      <c r="K55" s="70">
        <f t="shared" si="5"/>
      </c>
      <c r="L55" s="30">
        <f t="shared" si="4"/>
        <v>50.71666666666667</v>
      </c>
      <c r="M55" s="70">
        <f t="shared" si="6"/>
        <v>13</v>
      </c>
      <c r="N55" s="74"/>
      <c r="O55" s="161"/>
    </row>
    <row r="56" spans="1:15" ht="12.75">
      <c r="A56" s="73"/>
      <c r="B56" s="62"/>
      <c r="C56" s="17" t="s">
        <v>112</v>
      </c>
      <c r="D56" s="18" t="s">
        <v>60</v>
      </c>
      <c r="E56" s="18">
        <v>32</v>
      </c>
      <c r="F56" s="18">
        <v>53</v>
      </c>
      <c r="G56" s="18">
        <v>28</v>
      </c>
      <c r="H56" s="29">
        <f t="shared" si="0"/>
        <v>560</v>
      </c>
      <c r="I56" s="24"/>
      <c r="J56" s="25">
        <f t="shared" si="3"/>
        <v>42.21666666666667</v>
      </c>
      <c r="K56" s="70">
        <f t="shared" si="5"/>
        <v>23</v>
      </c>
      <c r="L56" s="30">
        <f t="shared" si="4"/>
      </c>
      <c r="M56" s="70">
        <f t="shared" si="6"/>
      </c>
      <c r="N56" s="74"/>
      <c r="O56" s="161"/>
    </row>
    <row r="57" spans="1:15" ht="12.75">
      <c r="A57" s="75"/>
      <c r="B57" s="65"/>
      <c r="C57" s="17" t="s">
        <v>113</v>
      </c>
      <c r="D57" s="18" t="s">
        <v>60</v>
      </c>
      <c r="E57" s="18">
        <v>22</v>
      </c>
      <c r="F57" s="18">
        <v>5</v>
      </c>
      <c r="G57" s="18">
        <v>20</v>
      </c>
      <c r="H57" s="29">
        <f t="shared" si="0"/>
        <v>400</v>
      </c>
      <c r="I57" s="24">
        <v>60</v>
      </c>
      <c r="J57" s="25">
        <f t="shared" si="3"/>
        <v>88.75</v>
      </c>
      <c r="K57" s="70">
        <f t="shared" si="5"/>
        <v>49</v>
      </c>
      <c r="L57" s="30">
        <f>IF(D57="ж",(E57*60+F57+H57+I57*60)/60,"")</f>
      </c>
      <c r="M57" s="70">
        <f t="shared" si="6"/>
      </c>
      <c r="N57" s="76"/>
      <c r="O57" s="162"/>
    </row>
    <row r="58" spans="1:15" ht="12.75">
      <c r="A58" s="69" t="s">
        <v>114</v>
      </c>
      <c r="B58" s="56" t="s">
        <v>115</v>
      </c>
      <c r="C58" s="17" t="s">
        <v>116</v>
      </c>
      <c r="D58" s="18" t="s">
        <v>60</v>
      </c>
      <c r="E58" s="18">
        <v>35</v>
      </c>
      <c r="F58" s="18"/>
      <c r="G58" s="18"/>
      <c r="H58" s="29">
        <f t="shared" si="0"/>
        <v>0</v>
      </c>
      <c r="I58" s="24">
        <v>110</v>
      </c>
      <c r="J58" s="25">
        <f t="shared" si="3"/>
        <v>145</v>
      </c>
      <c r="K58" s="70">
        <f t="shared" si="5"/>
        <v>63</v>
      </c>
      <c r="L58" s="30">
        <f t="shared" si="4"/>
      </c>
      <c r="M58" s="70">
        <f t="shared" si="6"/>
      </c>
      <c r="N58" s="71"/>
      <c r="O58" s="160">
        <v>12</v>
      </c>
    </row>
    <row r="59" spans="1:15" ht="12.75">
      <c r="A59" s="73"/>
      <c r="B59" s="62"/>
      <c r="C59" s="27" t="s">
        <v>117</v>
      </c>
      <c r="D59" s="18" t="s">
        <v>60</v>
      </c>
      <c r="E59" s="18">
        <v>21</v>
      </c>
      <c r="F59" s="18">
        <v>24</v>
      </c>
      <c r="G59" s="18"/>
      <c r="H59" s="29">
        <f t="shared" si="0"/>
        <v>0</v>
      </c>
      <c r="I59" s="24">
        <v>80</v>
      </c>
      <c r="J59" s="25">
        <f t="shared" si="3"/>
        <v>101.4</v>
      </c>
      <c r="K59" s="70">
        <f t="shared" si="5"/>
        <v>60</v>
      </c>
      <c r="L59" s="30">
        <f t="shared" si="4"/>
      </c>
      <c r="M59" s="70">
        <f t="shared" si="6"/>
      </c>
      <c r="N59" s="153">
        <f>IF(ISBLANK(C58),"",SUM(J58:J63,L58:L63))</f>
        <v>600.5333333333333</v>
      </c>
      <c r="O59" s="161"/>
    </row>
    <row r="60" spans="1:15" ht="12.75">
      <c r="A60" s="73"/>
      <c r="B60" s="62"/>
      <c r="C60" s="27" t="s">
        <v>118</v>
      </c>
      <c r="D60" s="18" t="s">
        <v>60</v>
      </c>
      <c r="E60" s="18">
        <v>35</v>
      </c>
      <c r="F60" s="18"/>
      <c r="G60" s="18">
        <v>21</v>
      </c>
      <c r="H60" s="29">
        <f t="shared" si="0"/>
        <v>420</v>
      </c>
      <c r="I60" s="24">
        <v>10</v>
      </c>
      <c r="J60" s="25">
        <f t="shared" si="3"/>
        <v>52</v>
      </c>
      <c r="K60" s="70">
        <f t="shared" si="5"/>
        <v>26</v>
      </c>
      <c r="L60" s="30">
        <f t="shared" si="4"/>
      </c>
      <c r="M60" s="70">
        <f t="shared" si="6"/>
      </c>
      <c r="N60" s="74"/>
      <c r="O60" s="161"/>
    </row>
    <row r="61" spans="1:15" ht="12.75">
      <c r="A61" s="73"/>
      <c r="B61" s="62"/>
      <c r="C61" s="17" t="s">
        <v>42</v>
      </c>
      <c r="D61" s="18" t="s">
        <v>22</v>
      </c>
      <c r="E61" s="18">
        <v>30</v>
      </c>
      <c r="F61" s="18">
        <v>55</v>
      </c>
      <c r="G61" s="18">
        <v>5</v>
      </c>
      <c r="H61" s="29">
        <f t="shared" si="0"/>
        <v>100</v>
      </c>
      <c r="I61" s="24">
        <v>80</v>
      </c>
      <c r="J61" s="25">
        <f t="shared" si="3"/>
      </c>
      <c r="K61" s="70">
        <f t="shared" si="5"/>
      </c>
      <c r="L61" s="30">
        <f t="shared" si="4"/>
        <v>112.58333333333333</v>
      </c>
      <c r="M61" s="70">
        <f t="shared" si="6"/>
        <v>19</v>
      </c>
      <c r="N61" s="74"/>
      <c r="O61" s="161"/>
    </row>
    <row r="62" spans="1:15" ht="12.75">
      <c r="A62" s="73"/>
      <c r="B62" s="62"/>
      <c r="C62" s="17" t="s">
        <v>119</v>
      </c>
      <c r="D62" s="18" t="s">
        <v>60</v>
      </c>
      <c r="E62" s="18">
        <v>31</v>
      </c>
      <c r="F62" s="18">
        <v>38</v>
      </c>
      <c r="G62" s="18"/>
      <c r="H62" s="29">
        <f t="shared" si="0"/>
        <v>0</v>
      </c>
      <c r="I62" s="24">
        <v>60</v>
      </c>
      <c r="J62" s="25">
        <f t="shared" si="3"/>
        <v>91.63333333333334</v>
      </c>
      <c r="K62" s="70">
        <f t="shared" si="5"/>
        <v>52</v>
      </c>
      <c r="L62" s="30">
        <f t="shared" si="4"/>
      </c>
      <c r="M62" s="70">
        <f t="shared" si="6"/>
      </c>
      <c r="N62" s="74"/>
      <c r="O62" s="161"/>
    </row>
    <row r="63" spans="1:15" ht="12.75">
      <c r="A63" s="75"/>
      <c r="B63" s="65"/>
      <c r="C63" s="17" t="s">
        <v>120</v>
      </c>
      <c r="D63" s="18" t="s">
        <v>60</v>
      </c>
      <c r="E63" s="18">
        <v>17</v>
      </c>
      <c r="F63" s="18">
        <v>55</v>
      </c>
      <c r="G63" s="18"/>
      <c r="H63" s="29">
        <f t="shared" si="0"/>
        <v>0</v>
      </c>
      <c r="I63" s="24">
        <v>80</v>
      </c>
      <c r="J63" s="25">
        <f t="shared" si="3"/>
        <v>97.91666666666667</v>
      </c>
      <c r="K63" s="70">
        <f t="shared" si="5"/>
        <v>56</v>
      </c>
      <c r="L63" s="30">
        <f t="shared" si="4"/>
      </c>
      <c r="M63" s="70">
        <f t="shared" si="6"/>
      </c>
      <c r="N63" s="76"/>
      <c r="O63" s="162"/>
    </row>
    <row r="64" spans="1:15" ht="12.75">
      <c r="A64" s="69" t="s">
        <v>121</v>
      </c>
      <c r="B64" s="56" t="s">
        <v>122</v>
      </c>
      <c r="C64" s="17" t="s">
        <v>123</v>
      </c>
      <c r="D64" s="18" t="s">
        <v>60</v>
      </c>
      <c r="E64" s="18">
        <v>25</v>
      </c>
      <c r="F64" s="18">
        <v>18</v>
      </c>
      <c r="G64" s="18"/>
      <c r="H64" s="29">
        <f t="shared" si="0"/>
        <v>0</v>
      </c>
      <c r="I64" s="24"/>
      <c r="J64" s="25">
        <f t="shared" si="3"/>
        <v>25.3</v>
      </c>
      <c r="K64" s="70">
        <f t="shared" si="5"/>
        <v>11</v>
      </c>
      <c r="L64" s="30">
        <f t="shared" si="4"/>
      </c>
      <c r="M64" s="70">
        <f t="shared" si="6"/>
      </c>
      <c r="N64" s="71"/>
      <c r="O64" s="160">
        <v>5</v>
      </c>
    </row>
    <row r="65" spans="1:15" ht="12.75">
      <c r="A65" s="73"/>
      <c r="B65" s="62"/>
      <c r="C65" s="17" t="s">
        <v>124</v>
      </c>
      <c r="D65" s="18" t="s">
        <v>60</v>
      </c>
      <c r="E65" s="18">
        <v>23</v>
      </c>
      <c r="F65" s="18"/>
      <c r="G65" s="18">
        <v>5</v>
      </c>
      <c r="H65" s="29">
        <f t="shared" si="0"/>
        <v>100</v>
      </c>
      <c r="I65" s="24"/>
      <c r="J65" s="25">
        <f t="shared" si="3"/>
        <v>24.666666666666668</v>
      </c>
      <c r="K65" s="70">
        <f t="shared" si="5"/>
        <v>7</v>
      </c>
      <c r="L65" s="30">
        <f t="shared" si="4"/>
      </c>
      <c r="M65" s="70">
        <f t="shared" si="6"/>
      </c>
      <c r="N65" s="153">
        <f>IF(ISBLANK(C64),"",SUM(J64:J69,L64:L69))</f>
        <v>241.51666666666665</v>
      </c>
      <c r="O65" s="161"/>
    </row>
    <row r="66" spans="1:15" ht="12.75">
      <c r="A66" s="73"/>
      <c r="B66" s="62"/>
      <c r="C66" s="17" t="s">
        <v>29</v>
      </c>
      <c r="D66" s="18" t="s">
        <v>22</v>
      </c>
      <c r="E66" s="18">
        <v>36</v>
      </c>
      <c r="F66" s="18">
        <v>38</v>
      </c>
      <c r="G66" s="18">
        <v>1</v>
      </c>
      <c r="H66" s="29">
        <f t="shared" si="0"/>
        <v>20</v>
      </c>
      <c r="I66" s="24"/>
      <c r="J66" s="25">
        <f t="shared" si="3"/>
      </c>
      <c r="K66" s="70">
        <f t="shared" si="5"/>
      </c>
      <c r="L66" s="30">
        <f t="shared" si="4"/>
        <v>36.96666666666667</v>
      </c>
      <c r="M66" s="70">
        <f t="shared" si="6"/>
        <v>6</v>
      </c>
      <c r="N66" s="74"/>
      <c r="O66" s="161"/>
    </row>
    <row r="67" spans="1:15" ht="12.75">
      <c r="A67" s="73"/>
      <c r="B67" s="62"/>
      <c r="C67" s="17" t="s">
        <v>28</v>
      </c>
      <c r="D67" s="18" t="s">
        <v>22</v>
      </c>
      <c r="E67" s="18">
        <v>32</v>
      </c>
      <c r="F67" s="18">
        <v>4</v>
      </c>
      <c r="G67" s="18"/>
      <c r="H67" s="29">
        <f t="shared" si="0"/>
        <v>0</v>
      </c>
      <c r="I67" s="24"/>
      <c r="J67" s="25">
        <f t="shared" si="3"/>
      </c>
      <c r="K67" s="70">
        <f t="shared" si="5"/>
      </c>
      <c r="L67" s="30">
        <f t="shared" si="4"/>
        <v>32.06666666666667</v>
      </c>
      <c r="M67" s="70">
        <f t="shared" si="6"/>
        <v>5</v>
      </c>
      <c r="N67" s="74"/>
      <c r="O67" s="161"/>
    </row>
    <row r="68" spans="1:15" ht="12.75">
      <c r="A68" s="73"/>
      <c r="B68" s="62"/>
      <c r="C68" s="17" t="s">
        <v>125</v>
      </c>
      <c r="D68" s="18" t="s">
        <v>60</v>
      </c>
      <c r="E68" s="18">
        <v>19</v>
      </c>
      <c r="F68" s="18"/>
      <c r="G68" s="18">
        <v>5</v>
      </c>
      <c r="H68" s="29">
        <f t="shared" si="0"/>
        <v>100</v>
      </c>
      <c r="I68" s="24">
        <v>60</v>
      </c>
      <c r="J68" s="25">
        <f t="shared" si="3"/>
        <v>80.66666666666667</v>
      </c>
      <c r="K68" s="70">
        <f t="shared" si="5"/>
        <v>34</v>
      </c>
      <c r="L68" s="30">
        <f t="shared" si="4"/>
      </c>
      <c r="M68" s="70">
        <f t="shared" si="6"/>
      </c>
      <c r="N68" s="74"/>
      <c r="O68" s="161"/>
    </row>
    <row r="69" spans="1:15" ht="12.75">
      <c r="A69" s="75"/>
      <c r="B69" s="65"/>
      <c r="C69" s="17" t="s">
        <v>33</v>
      </c>
      <c r="D69" s="18" t="s">
        <v>22</v>
      </c>
      <c r="E69" s="18">
        <v>37</v>
      </c>
      <c r="F69" s="18">
        <v>31</v>
      </c>
      <c r="G69" s="18">
        <v>13</v>
      </c>
      <c r="H69" s="29">
        <f t="shared" si="0"/>
        <v>260</v>
      </c>
      <c r="I69" s="24"/>
      <c r="J69" s="25">
        <f t="shared" si="3"/>
      </c>
      <c r="K69" s="70">
        <f t="shared" si="5"/>
      </c>
      <c r="L69" s="30">
        <f>IF(D69="ж",(E69*60+F69+H69+I69*60)/60,"")</f>
        <v>41.85</v>
      </c>
      <c r="M69" s="70">
        <f t="shared" si="6"/>
        <v>9</v>
      </c>
      <c r="N69" s="76"/>
      <c r="O69" s="162"/>
    </row>
    <row r="70" spans="1:15" ht="12.75">
      <c r="A70" s="69" t="s">
        <v>126</v>
      </c>
      <c r="B70" s="68" t="s">
        <v>127</v>
      </c>
      <c r="C70" s="17" t="s">
        <v>128</v>
      </c>
      <c r="D70" s="18" t="s">
        <v>60</v>
      </c>
      <c r="E70" s="18">
        <v>21</v>
      </c>
      <c r="F70" s="18">
        <v>25</v>
      </c>
      <c r="G70" s="18">
        <v>22</v>
      </c>
      <c r="H70" s="29">
        <f t="shared" si="0"/>
        <v>440</v>
      </c>
      <c r="I70" s="24">
        <v>70</v>
      </c>
      <c r="J70" s="25">
        <f t="shared" si="3"/>
        <v>98.75</v>
      </c>
      <c r="K70" s="70">
        <f t="shared" si="5"/>
        <v>58</v>
      </c>
      <c r="L70" s="30">
        <f t="shared" si="4"/>
      </c>
      <c r="M70" s="70">
        <f t="shared" si="6"/>
      </c>
      <c r="N70" s="71"/>
      <c r="O70" s="160">
        <v>6</v>
      </c>
    </row>
    <row r="71" spans="1:15" ht="12.75">
      <c r="A71" s="73"/>
      <c r="B71" s="62"/>
      <c r="C71" s="17" t="s">
        <v>38</v>
      </c>
      <c r="D71" s="18" t="s">
        <v>22</v>
      </c>
      <c r="E71" s="18">
        <v>30</v>
      </c>
      <c r="F71" s="18">
        <v>16</v>
      </c>
      <c r="G71" s="18"/>
      <c r="H71" s="29">
        <f t="shared" si="0"/>
        <v>0</v>
      </c>
      <c r="I71" s="24">
        <v>60</v>
      </c>
      <c r="J71" s="25">
        <f t="shared" si="3"/>
      </c>
      <c r="K71" s="70">
        <f t="shared" si="5"/>
      </c>
      <c r="L71" s="30">
        <f t="shared" si="4"/>
        <v>90.26666666666667</v>
      </c>
      <c r="M71" s="70">
        <f t="shared" si="6"/>
        <v>14</v>
      </c>
      <c r="N71" s="153">
        <f>IF(ISBLANK(C70),"",SUM(J70:J75,L70:L75))</f>
        <v>335.05</v>
      </c>
      <c r="O71" s="161"/>
    </row>
    <row r="72" spans="1:15" ht="12.75">
      <c r="A72" s="73"/>
      <c r="B72" s="62"/>
      <c r="C72" s="27" t="s">
        <v>129</v>
      </c>
      <c r="D72" s="18" t="s">
        <v>60</v>
      </c>
      <c r="E72" s="18">
        <v>30</v>
      </c>
      <c r="F72" s="18">
        <v>7</v>
      </c>
      <c r="G72" s="18"/>
      <c r="H72" s="29">
        <f t="shared" si="0"/>
        <v>0</v>
      </c>
      <c r="I72" s="24"/>
      <c r="J72" s="25">
        <f t="shared" si="3"/>
        <v>30.116666666666667</v>
      </c>
      <c r="K72" s="70">
        <f t="shared" si="5"/>
        <v>18</v>
      </c>
      <c r="L72" s="30">
        <f t="shared" si="4"/>
      </c>
      <c r="M72" s="70">
        <f t="shared" si="6"/>
      </c>
      <c r="N72" s="74"/>
      <c r="O72" s="161"/>
    </row>
    <row r="73" spans="1:15" ht="12.75">
      <c r="A73" s="73"/>
      <c r="B73" s="62"/>
      <c r="C73" s="17" t="s">
        <v>34</v>
      </c>
      <c r="D73" s="18" t="s">
        <v>22</v>
      </c>
      <c r="E73" s="18">
        <v>42</v>
      </c>
      <c r="F73" s="18">
        <v>6</v>
      </c>
      <c r="G73" s="18"/>
      <c r="H73" s="29">
        <f t="shared" si="0"/>
        <v>0</v>
      </c>
      <c r="I73" s="24"/>
      <c r="J73" s="25">
        <f t="shared" si="3"/>
      </c>
      <c r="K73" s="70">
        <f t="shared" si="5"/>
      </c>
      <c r="L73" s="30">
        <f t="shared" si="4"/>
        <v>42.1</v>
      </c>
      <c r="M73" s="70">
        <f t="shared" si="6"/>
        <v>10</v>
      </c>
      <c r="N73" s="74"/>
      <c r="O73" s="161"/>
    </row>
    <row r="74" spans="1:15" ht="12.75">
      <c r="A74" s="73"/>
      <c r="B74" s="62"/>
      <c r="C74" s="27" t="s">
        <v>130</v>
      </c>
      <c r="D74" s="18" t="s">
        <v>60</v>
      </c>
      <c r="E74" s="18">
        <v>31</v>
      </c>
      <c r="F74" s="18">
        <v>40</v>
      </c>
      <c r="G74" s="18"/>
      <c r="H74" s="29">
        <f aca="true" t="shared" si="7" ref="H74:H95">G74*$N$7</f>
        <v>0</v>
      </c>
      <c r="I74" s="24"/>
      <c r="J74" s="25">
        <f t="shared" si="3"/>
        <v>31.666666666666668</v>
      </c>
      <c r="K74" s="70">
        <f aca="true" t="shared" si="8" ref="K74:K95">IF(ISNUMBER(J74),RANK(J74,$J$10:$J$95,1),"")</f>
        <v>19</v>
      </c>
      <c r="L74" s="30">
        <f t="shared" si="4"/>
      </c>
      <c r="M74" s="70">
        <f aca="true" t="shared" si="9" ref="M74:M95">IF(ISNUMBER(L74),RANK(L74,$L$10:$L$95,1),"")</f>
      </c>
      <c r="N74" s="74"/>
      <c r="O74" s="161"/>
    </row>
    <row r="75" spans="1:15" ht="12.75">
      <c r="A75" s="75"/>
      <c r="B75" s="65"/>
      <c r="C75" s="17" t="s">
        <v>35</v>
      </c>
      <c r="D75" s="18" t="s">
        <v>22</v>
      </c>
      <c r="E75" s="18">
        <v>41</v>
      </c>
      <c r="F75" s="18">
        <v>49</v>
      </c>
      <c r="G75" s="18">
        <v>1</v>
      </c>
      <c r="H75" s="29">
        <f t="shared" si="7"/>
        <v>20</v>
      </c>
      <c r="I75" s="24"/>
      <c r="J75" s="25">
        <f aca="true" t="shared" si="10" ref="J75:J95">IF(D75="м",(E75*60+F75+H75+I75*60)/60,"")</f>
      </c>
      <c r="K75" s="70">
        <f t="shared" si="8"/>
      </c>
      <c r="L75" s="30">
        <f t="shared" si="4"/>
        <v>42.15</v>
      </c>
      <c r="M75" s="70">
        <f t="shared" si="9"/>
        <v>11</v>
      </c>
      <c r="N75" s="76"/>
      <c r="O75" s="162"/>
    </row>
    <row r="76" spans="1:15" ht="12.75">
      <c r="A76" s="69" t="s">
        <v>131</v>
      </c>
      <c r="B76" s="56" t="s">
        <v>43</v>
      </c>
      <c r="C76" s="27" t="s">
        <v>132</v>
      </c>
      <c r="D76" s="18" t="s">
        <v>60</v>
      </c>
      <c r="E76" s="18">
        <v>23</v>
      </c>
      <c r="F76" s="18">
        <v>20</v>
      </c>
      <c r="G76" s="18"/>
      <c r="H76" s="29">
        <f t="shared" si="7"/>
        <v>0</v>
      </c>
      <c r="I76" s="24">
        <v>60</v>
      </c>
      <c r="J76" s="25">
        <f t="shared" si="10"/>
        <v>83.33333333333333</v>
      </c>
      <c r="K76" s="70">
        <f t="shared" si="8"/>
        <v>37</v>
      </c>
      <c r="L76" s="30">
        <f t="shared" si="4"/>
      </c>
      <c r="M76" s="70">
        <f t="shared" si="9"/>
      </c>
      <c r="N76" s="71"/>
      <c r="O76" s="160">
        <v>11</v>
      </c>
    </row>
    <row r="77" spans="1:15" ht="12.75">
      <c r="A77" s="73"/>
      <c r="B77" s="62"/>
      <c r="C77" s="27" t="s">
        <v>133</v>
      </c>
      <c r="D77" s="18" t="s">
        <v>60</v>
      </c>
      <c r="E77" s="18">
        <v>24</v>
      </c>
      <c r="F77" s="18">
        <v>55</v>
      </c>
      <c r="G77" s="18">
        <v>5</v>
      </c>
      <c r="H77" s="29">
        <f t="shared" si="7"/>
        <v>100</v>
      </c>
      <c r="I77" s="24">
        <v>60</v>
      </c>
      <c r="J77" s="25">
        <f t="shared" si="10"/>
        <v>86.58333333333333</v>
      </c>
      <c r="K77" s="70">
        <f t="shared" si="8"/>
        <v>43</v>
      </c>
      <c r="L77" s="30">
        <f t="shared" si="4"/>
      </c>
      <c r="M77" s="70">
        <f t="shared" si="9"/>
      </c>
      <c r="N77" s="153">
        <f>IF(ISBLANK(C76),"",SUM(J76:J81,L76:L81))</f>
        <v>550.9833333333333</v>
      </c>
      <c r="O77" s="161"/>
    </row>
    <row r="78" spans="1:15" ht="12.75">
      <c r="A78" s="73"/>
      <c r="B78" s="62"/>
      <c r="C78" s="17" t="s">
        <v>134</v>
      </c>
      <c r="D78" s="18" t="s">
        <v>60</v>
      </c>
      <c r="E78" s="18">
        <v>19</v>
      </c>
      <c r="F78" s="18">
        <v>42</v>
      </c>
      <c r="G78" s="18">
        <v>7</v>
      </c>
      <c r="H78" s="29">
        <f t="shared" si="7"/>
        <v>140</v>
      </c>
      <c r="I78" s="24">
        <v>60</v>
      </c>
      <c r="J78" s="25">
        <f t="shared" si="10"/>
        <v>82.03333333333333</v>
      </c>
      <c r="K78" s="70">
        <f t="shared" si="8"/>
        <v>35</v>
      </c>
      <c r="L78" s="30">
        <f>IF(D78="ж",(E78*60+F78+H78+I78*60)/60,"")</f>
      </c>
      <c r="M78" s="70">
        <f t="shared" si="9"/>
      </c>
      <c r="N78" s="74"/>
      <c r="O78" s="161"/>
    </row>
    <row r="79" spans="1:15" ht="12.75">
      <c r="A79" s="73"/>
      <c r="B79" s="62"/>
      <c r="C79" s="27" t="s">
        <v>135</v>
      </c>
      <c r="D79" s="18" t="s">
        <v>22</v>
      </c>
      <c r="E79" s="18">
        <v>45</v>
      </c>
      <c r="F79" s="18"/>
      <c r="G79" s="18"/>
      <c r="H79" s="29">
        <f t="shared" si="7"/>
        <v>0</v>
      </c>
      <c r="I79" s="24">
        <v>120</v>
      </c>
      <c r="J79" s="25">
        <f t="shared" si="10"/>
      </c>
      <c r="K79" s="70">
        <f t="shared" si="8"/>
      </c>
      <c r="L79" s="30">
        <f>IF(D79="ж",(E79*60+F79+H79+I79*60)/60,"")</f>
        <v>165</v>
      </c>
      <c r="M79" s="70">
        <f t="shared" si="9"/>
        <v>20</v>
      </c>
      <c r="N79" s="74"/>
      <c r="O79" s="161"/>
    </row>
    <row r="80" spans="1:15" ht="12.75">
      <c r="A80" s="73"/>
      <c r="B80" s="62"/>
      <c r="C80" s="27" t="s">
        <v>136</v>
      </c>
      <c r="D80" s="18" t="s">
        <v>60</v>
      </c>
      <c r="E80" s="18">
        <v>24</v>
      </c>
      <c r="F80" s="18">
        <v>22</v>
      </c>
      <c r="G80" s="18">
        <v>19</v>
      </c>
      <c r="H80" s="29">
        <f t="shared" si="7"/>
        <v>380</v>
      </c>
      <c r="I80" s="24">
        <v>20</v>
      </c>
      <c r="J80" s="25">
        <f t="shared" si="10"/>
        <v>50.7</v>
      </c>
      <c r="K80" s="70">
        <f t="shared" si="8"/>
        <v>25</v>
      </c>
      <c r="L80" s="30">
        <f>IF(D80="ж",(E80*60+F80+H80+I80*60)/60,"")</f>
      </c>
      <c r="M80" s="70">
        <f t="shared" si="9"/>
      </c>
      <c r="N80" s="74"/>
      <c r="O80" s="161"/>
    </row>
    <row r="81" spans="1:15" ht="12.75">
      <c r="A81" s="73"/>
      <c r="B81" s="62"/>
      <c r="C81" s="17" t="s">
        <v>137</v>
      </c>
      <c r="D81" s="18" t="s">
        <v>60</v>
      </c>
      <c r="E81" s="18">
        <v>21</v>
      </c>
      <c r="F81" s="18">
        <v>40</v>
      </c>
      <c r="G81" s="18">
        <v>5</v>
      </c>
      <c r="H81" s="29">
        <f t="shared" si="7"/>
        <v>100</v>
      </c>
      <c r="I81" s="24">
        <v>60</v>
      </c>
      <c r="J81" s="25">
        <f t="shared" si="10"/>
        <v>83.33333333333333</v>
      </c>
      <c r="K81" s="70">
        <f t="shared" si="8"/>
        <v>37</v>
      </c>
      <c r="L81" s="30">
        <f>IF(D81="ж",(E81*60+F81+H81+I81*60)/60,"")</f>
      </c>
      <c r="M81" s="70">
        <f t="shared" si="9"/>
      </c>
      <c r="N81" s="76"/>
      <c r="O81" s="162"/>
    </row>
    <row r="82" spans="1:15" ht="12.75">
      <c r="A82" s="69">
        <v>13</v>
      </c>
      <c r="B82" s="56" t="s">
        <v>138</v>
      </c>
      <c r="C82" s="78" t="s">
        <v>139</v>
      </c>
      <c r="D82" s="18" t="s">
        <v>60</v>
      </c>
      <c r="E82" s="18">
        <v>24</v>
      </c>
      <c r="F82" s="18">
        <v>15</v>
      </c>
      <c r="G82" s="18"/>
      <c r="H82" s="29">
        <f t="shared" si="7"/>
        <v>0</v>
      </c>
      <c r="I82" s="24">
        <v>60</v>
      </c>
      <c r="J82" s="25">
        <f t="shared" si="10"/>
        <v>84.25</v>
      </c>
      <c r="K82" s="70">
        <f t="shared" si="8"/>
        <v>40</v>
      </c>
      <c r="L82" s="30">
        <f aca="true" t="shared" si="11" ref="L82:L89">IF(D82="ж",(E82*60+F82+H82+I82*60)/60,"")</f>
      </c>
      <c r="M82" s="70">
        <f t="shared" si="9"/>
      </c>
      <c r="N82" s="71"/>
      <c r="O82" s="160">
        <v>7</v>
      </c>
    </row>
    <row r="83" spans="1:15" ht="12.75">
      <c r="A83" s="73"/>
      <c r="B83" s="79"/>
      <c r="C83" s="78" t="s">
        <v>140</v>
      </c>
      <c r="D83" s="18" t="s">
        <v>60</v>
      </c>
      <c r="E83" s="18">
        <v>24</v>
      </c>
      <c r="F83" s="18">
        <v>40</v>
      </c>
      <c r="G83" s="18">
        <v>27</v>
      </c>
      <c r="H83" s="29">
        <f t="shared" si="7"/>
        <v>540</v>
      </c>
      <c r="I83" s="24">
        <v>20</v>
      </c>
      <c r="J83" s="25">
        <f t="shared" si="10"/>
        <v>53.666666666666664</v>
      </c>
      <c r="K83" s="70">
        <f t="shared" si="8"/>
        <v>28</v>
      </c>
      <c r="L83" s="30">
        <f t="shared" si="11"/>
      </c>
      <c r="M83" s="70">
        <f t="shared" si="9"/>
      </c>
      <c r="N83" s="153">
        <f>IF(ISBLANK(C82),"",SUM(J82:J87,L82:L87))</f>
        <v>372.63333333333327</v>
      </c>
      <c r="O83" s="161"/>
    </row>
    <row r="84" spans="1:15" ht="12.75">
      <c r="A84" s="73"/>
      <c r="B84" s="79"/>
      <c r="C84" s="78" t="s">
        <v>30</v>
      </c>
      <c r="D84" s="18" t="s">
        <v>22</v>
      </c>
      <c r="E84" s="18">
        <v>38</v>
      </c>
      <c r="F84" s="18">
        <v>46</v>
      </c>
      <c r="G84" s="18">
        <v>2</v>
      </c>
      <c r="H84" s="29">
        <f t="shared" si="7"/>
        <v>40</v>
      </c>
      <c r="I84" s="24"/>
      <c r="J84" s="25">
        <f t="shared" si="10"/>
      </c>
      <c r="K84" s="70">
        <f t="shared" si="8"/>
      </c>
      <c r="L84" s="30">
        <f t="shared" si="11"/>
        <v>39.43333333333333</v>
      </c>
      <c r="M84" s="70">
        <f t="shared" si="9"/>
        <v>7</v>
      </c>
      <c r="N84" s="74"/>
      <c r="O84" s="161"/>
    </row>
    <row r="85" spans="1:15" ht="12.75">
      <c r="A85" s="73"/>
      <c r="B85" s="79"/>
      <c r="C85" s="78" t="s">
        <v>141</v>
      </c>
      <c r="D85" s="18" t="s">
        <v>60</v>
      </c>
      <c r="E85" s="18">
        <v>23</v>
      </c>
      <c r="F85" s="18">
        <v>14</v>
      </c>
      <c r="G85" s="18">
        <v>39</v>
      </c>
      <c r="H85" s="29">
        <f t="shared" si="7"/>
        <v>780</v>
      </c>
      <c r="I85" s="24">
        <v>20</v>
      </c>
      <c r="J85" s="25">
        <f t="shared" si="10"/>
        <v>56.233333333333334</v>
      </c>
      <c r="K85" s="70">
        <f t="shared" si="8"/>
        <v>29</v>
      </c>
      <c r="L85" s="30">
        <f t="shared" si="11"/>
      </c>
      <c r="M85" s="70">
        <f t="shared" si="9"/>
      </c>
      <c r="N85" s="74"/>
      <c r="O85" s="161"/>
    </row>
    <row r="86" spans="1:15" ht="12.75">
      <c r="A86" s="73"/>
      <c r="B86" s="79"/>
      <c r="C86" s="78" t="s">
        <v>142</v>
      </c>
      <c r="D86" s="18" t="s">
        <v>60</v>
      </c>
      <c r="E86" s="18">
        <v>18</v>
      </c>
      <c r="F86" s="18">
        <v>10</v>
      </c>
      <c r="G86" s="18">
        <v>23</v>
      </c>
      <c r="H86" s="29">
        <f t="shared" si="7"/>
        <v>460</v>
      </c>
      <c r="I86" s="24">
        <v>60</v>
      </c>
      <c r="J86" s="25">
        <f t="shared" si="10"/>
        <v>85.83333333333333</v>
      </c>
      <c r="K86" s="70">
        <f t="shared" si="8"/>
        <v>41</v>
      </c>
      <c r="L86" s="30">
        <f t="shared" si="11"/>
      </c>
      <c r="M86" s="70">
        <f t="shared" si="9"/>
      </c>
      <c r="N86" s="74"/>
      <c r="O86" s="161"/>
    </row>
    <row r="87" spans="1:15" ht="12.75">
      <c r="A87" s="73"/>
      <c r="B87" s="79"/>
      <c r="C87" s="78" t="s">
        <v>143</v>
      </c>
      <c r="D87" s="18" t="s">
        <v>60</v>
      </c>
      <c r="E87" s="18">
        <v>25</v>
      </c>
      <c r="F87" s="18">
        <v>33</v>
      </c>
      <c r="G87" s="18">
        <v>23</v>
      </c>
      <c r="H87" s="29">
        <f t="shared" si="7"/>
        <v>460</v>
      </c>
      <c r="I87" s="24">
        <v>20</v>
      </c>
      <c r="J87" s="25">
        <f t="shared" si="10"/>
        <v>53.21666666666667</v>
      </c>
      <c r="K87" s="70">
        <f t="shared" si="8"/>
        <v>27</v>
      </c>
      <c r="L87" s="30">
        <f t="shared" si="11"/>
      </c>
      <c r="M87" s="70">
        <f t="shared" si="9"/>
      </c>
      <c r="N87" s="76"/>
      <c r="O87" s="162"/>
    </row>
    <row r="88" spans="1:15" ht="12.75">
      <c r="A88" s="69">
        <v>14</v>
      </c>
      <c r="B88" s="56" t="s">
        <v>144</v>
      </c>
      <c r="C88" s="78" t="s">
        <v>145</v>
      </c>
      <c r="D88" s="18" t="s">
        <v>60</v>
      </c>
      <c r="E88" s="18">
        <v>21</v>
      </c>
      <c r="F88" s="18">
        <v>20</v>
      </c>
      <c r="G88" s="18"/>
      <c r="H88" s="29">
        <f t="shared" si="7"/>
        <v>0</v>
      </c>
      <c r="I88" s="24"/>
      <c r="J88" s="25">
        <f t="shared" si="10"/>
        <v>21.333333333333332</v>
      </c>
      <c r="K88" s="70">
        <f t="shared" si="8"/>
        <v>3</v>
      </c>
      <c r="L88" s="30">
        <f t="shared" si="11"/>
      </c>
      <c r="M88" s="70">
        <f t="shared" si="9"/>
      </c>
      <c r="N88" s="71"/>
      <c r="O88" s="160">
        <v>2</v>
      </c>
    </row>
    <row r="89" spans="1:15" ht="12.75">
      <c r="A89" s="73"/>
      <c r="B89" s="79"/>
      <c r="C89" s="78" t="s">
        <v>146</v>
      </c>
      <c r="D89" s="18" t="s">
        <v>60</v>
      </c>
      <c r="E89" s="18">
        <v>25</v>
      </c>
      <c r="F89" s="18">
        <v>49</v>
      </c>
      <c r="G89" s="18">
        <v>5</v>
      </c>
      <c r="H89" s="29">
        <f t="shared" si="7"/>
        <v>100</v>
      </c>
      <c r="I89" s="24"/>
      <c r="J89" s="25">
        <f t="shared" si="10"/>
        <v>27.483333333333334</v>
      </c>
      <c r="K89" s="70">
        <f t="shared" si="8"/>
        <v>16</v>
      </c>
      <c r="L89" s="30">
        <f t="shared" si="11"/>
      </c>
      <c r="M89" s="70">
        <f t="shared" si="9"/>
      </c>
      <c r="N89" s="153">
        <f>IF(ISBLANK(C88),"",SUM(J88:J93,L88:L93))</f>
        <v>221.45</v>
      </c>
      <c r="O89" s="161"/>
    </row>
    <row r="90" spans="1:15" ht="12.75">
      <c r="A90" s="73"/>
      <c r="B90" s="79"/>
      <c r="C90" s="78" t="s">
        <v>147</v>
      </c>
      <c r="D90" s="18" t="s">
        <v>60</v>
      </c>
      <c r="E90" s="18">
        <v>25</v>
      </c>
      <c r="F90" s="18">
        <v>8</v>
      </c>
      <c r="G90" s="18"/>
      <c r="H90" s="29">
        <f t="shared" si="7"/>
        <v>0</v>
      </c>
      <c r="I90" s="24"/>
      <c r="J90" s="25">
        <f t="shared" si="10"/>
        <v>25.133333333333333</v>
      </c>
      <c r="K90" s="70">
        <f t="shared" si="8"/>
        <v>10</v>
      </c>
      <c r="L90" s="30">
        <f aca="true" t="shared" si="12" ref="L90:L95">IF(D90="ж",(E90*60+F90+H90+I90*60)/60,"")</f>
      </c>
      <c r="M90" s="70">
        <f t="shared" si="9"/>
      </c>
      <c r="N90" s="74"/>
      <c r="O90" s="161"/>
    </row>
    <row r="91" spans="1:15" ht="12.75">
      <c r="A91" s="73"/>
      <c r="B91" s="79"/>
      <c r="C91" s="78" t="s">
        <v>26</v>
      </c>
      <c r="D91" s="18" t="s">
        <v>22</v>
      </c>
      <c r="E91" s="18">
        <v>29</v>
      </c>
      <c r="F91" s="18">
        <v>54</v>
      </c>
      <c r="G91" s="18"/>
      <c r="H91" s="29">
        <f t="shared" si="7"/>
        <v>0</v>
      </c>
      <c r="I91" s="24"/>
      <c r="J91" s="25">
        <f t="shared" si="10"/>
      </c>
      <c r="K91" s="70">
        <f t="shared" si="8"/>
      </c>
      <c r="L91" s="30">
        <f t="shared" si="12"/>
        <v>29.9</v>
      </c>
      <c r="M91" s="70">
        <f t="shared" si="9"/>
        <v>3</v>
      </c>
      <c r="N91" s="74"/>
      <c r="O91" s="161"/>
    </row>
    <row r="92" spans="1:15" ht="12.75">
      <c r="A92" s="73"/>
      <c r="B92" s="79"/>
      <c r="C92" s="80" t="s">
        <v>27</v>
      </c>
      <c r="D92" s="18" t="s">
        <v>22</v>
      </c>
      <c r="E92" s="18">
        <v>30</v>
      </c>
      <c r="F92" s="18">
        <v>54</v>
      </c>
      <c r="G92" s="18"/>
      <c r="H92" s="29">
        <f t="shared" si="7"/>
        <v>0</v>
      </c>
      <c r="I92" s="24"/>
      <c r="J92" s="25">
        <f t="shared" si="10"/>
      </c>
      <c r="K92" s="70">
        <f t="shared" si="8"/>
      </c>
      <c r="L92" s="30">
        <f t="shared" si="12"/>
        <v>30.9</v>
      </c>
      <c r="M92" s="70">
        <f t="shared" si="9"/>
        <v>4</v>
      </c>
      <c r="N92" s="74"/>
      <c r="O92" s="161"/>
    </row>
    <row r="93" spans="1:15" ht="12.75">
      <c r="A93" s="75"/>
      <c r="B93" s="81"/>
      <c r="C93" s="78" t="s">
        <v>148</v>
      </c>
      <c r="D93" s="18" t="s">
        <v>60</v>
      </c>
      <c r="E93" s="18">
        <v>26</v>
      </c>
      <c r="F93" s="18">
        <v>42</v>
      </c>
      <c r="G93" s="18"/>
      <c r="H93" s="29">
        <f t="shared" si="7"/>
        <v>0</v>
      </c>
      <c r="I93" s="24">
        <v>60</v>
      </c>
      <c r="J93" s="25">
        <f t="shared" si="10"/>
        <v>86.7</v>
      </c>
      <c r="K93" s="70">
        <f t="shared" si="8"/>
        <v>44</v>
      </c>
      <c r="L93" s="30">
        <f t="shared" si="12"/>
      </c>
      <c r="M93" s="70">
        <f t="shared" si="9"/>
      </c>
      <c r="N93" s="76"/>
      <c r="O93" s="162"/>
    </row>
    <row r="94" spans="1:15" ht="12.75">
      <c r="A94" s="82" t="s">
        <v>149</v>
      </c>
      <c r="B94" s="20" t="s">
        <v>150</v>
      </c>
      <c r="C94" s="17" t="s">
        <v>151</v>
      </c>
      <c r="D94" s="18" t="s">
        <v>60</v>
      </c>
      <c r="E94" s="18">
        <v>33</v>
      </c>
      <c r="F94" s="18">
        <v>39</v>
      </c>
      <c r="G94" s="18"/>
      <c r="H94" s="29">
        <f t="shared" si="7"/>
        <v>0</v>
      </c>
      <c r="I94" s="24"/>
      <c r="J94" s="25">
        <f t="shared" si="10"/>
        <v>33.65</v>
      </c>
      <c r="K94" s="70">
        <f t="shared" si="8"/>
        <v>21</v>
      </c>
      <c r="L94" s="30">
        <f t="shared" si="12"/>
      </c>
      <c r="M94" s="70">
        <f t="shared" si="9"/>
      </c>
      <c r="N94" s="71"/>
      <c r="O94" s="72"/>
    </row>
    <row r="95" spans="1:15" ht="12.75">
      <c r="A95" s="75"/>
      <c r="B95" s="65"/>
      <c r="C95" s="17" t="s">
        <v>152</v>
      </c>
      <c r="D95" s="18" t="s">
        <v>22</v>
      </c>
      <c r="E95" s="18">
        <v>30</v>
      </c>
      <c r="F95" s="18">
        <v>51</v>
      </c>
      <c r="G95" s="18">
        <v>5</v>
      </c>
      <c r="H95" s="29">
        <f t="shared" si="7"/>
        <v>100</v>
      </c>
      <c r="I95" s="24">
        <v>60</v>
      </c>
      <c r="J95" s="25">
        <f t="shared" si="10"/>
      </c>
      <c r="K95" s="70">
        <f t="shared" si="8"/>
      </c>
      <c r="L95" s="30">
        <f t="shared" si="12"/>
        <v>92.51666666666667</v>
      </c>
      <c r="M95" s="70">
        <f t="shared" si="9"/>
        <v>16</v>
      </c>
      <c r="N95" s="154">
        <f>IF(ISBLANK(C94),"",SUM(J94:J95,L94:L95))</f>
        <v>126.16666666666666</v>
      </c>
      <c r="O95" s="77"/>
    </row>
  </sheetData>
  <mergeCells count="15">
    <mergeCell ref="O10:O15"/>
    <mergeCell ref="O16:O21"/>
    <mergeCell ref="O22:O27"/>
    <mergeCell ref="O28:O33"/>
    <mergeCell ref="O34:O39"/>
    <mergeCell ref="B40:B45"/>
    <mergeCell ref="O40:O45"/>
    <mergeCell ref="O46:O51"/>
    <mergeCell ref="O76:O81"/>
    <mergeCell ref="O82:O87"/>
    <mergeCell ref="O88:O93"/>
    <mergeCell ref="O52:O57"/>
    <mergeCell ref="O58:O63"/>
    <mergeCell ref="O64:O69"/>
    <mergeCell ref="O70:O75"/>
  </mergeCells>
  <printOptions/>
  <pageMargins left="0.25" right="0.17" top="0.49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M53"/>
  <sheetViews>
    <sheetView workbookViewId="0" topLeftCell="A16">
      <selection activeCell="C59" sqref="C59"/>
    </sheetView>
  </sheetViews>
  <sheetFormatPr defaultColWidth="9.00390625" defaultRowHeight="12.75"/>
  <cols>
    <col min="1" max="1" width="2.875" style="0" customWidth="1"/>
    <col min="2" max="2" width="18.375" style="0" customWidth="1"/>
    <col min="3" max="3" width="35.125" style="0" customWidth="1"/>
    <col min="4" max="4" width="4.625" style="0" customWidth="1"/>
    <col min="5" max="5" width="5.75390625" style="0" customWidth="1"/>
    <col min="6" max="6" width="7.00390625" style="0" customWidth="1"/>
    <col min="7" max="7" width="6.625" style="0" customWidth="1"/>
    <col min="8" max="8" width="6.125" style="0" customWidth="1"/>
    <col min="9" max="9" width="6.625" style="0" customWidth="1"/>
    <col min="10" max="11" width="6.875" style="0" customWidth="1"/>
  </cols>
  <sheetData>
    <row r="1" spans="1:13" ht="12.75">
      <c r="A1" s="39" t="s">
        <v>0</v>
      </c>
      <c r="B1" s="83"/>
      <c r="C1" s="83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2.75">
      <c r="A2" s="85"/>
      <c r="B2" s="86"/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9.5">
      <c r="A3" s="88" t="s">
        <v>1</v>
      </c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2.75">
      <c r="A4" s="89" t="s">
        <v>153</v>
      </c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">
      <c r="A5" s="90"/>
      <c r="B5" s="92" t="s">
        <v>3</v>
      </c>
      <c r="C5" s="93" t="s">
        <v>154</v>
      </c>
      <c r="D5" s="95" t="s">
        <v>5</v>
      </c>
      <c r="E5" s="87"/>
      <c r="F5" s="87"/>
      <c r="G5" s="87"/>
      <c r="H5" s="87"/>
      <c r="I5" s="87"/>
      <c r="J5" s="87"/>
      <c r="K5" s="87"/>
      <c r="M5" s="87"/>
    </row>
    <row r="6" spans="1:13" ht="12.75">
      <c r="A6" s="35"/>
      <c r="B6" s="94" t="s">
        <v>6</v>
      </c>
      <c r="C6" s="95">
        <v>5</v>
      </c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12.75">
      <c r="A7" s="35"/>
      <c r="B7" s="94" t="s">
        <v>7</v>
      </c>
      <c r="C7" s="38"/>
      <c r="D7" s="95" t="s">
        <v>8</v>
      </c>
      <c r="G7" s="34"/>
      <c r="I7" t="s">
        <v>155</v>
      </c>
      <c r="J7" s="37"/>
      <c r="K7" s="28"/>
      <c r="L7" s="37"/>
      <c r="M7" s="28"/>
    </row>
    <row r="8" spans="1:13" ht="13.5" thickBot="1">
      <c r="A8" s="35"/>
      <c r="B8" s="36"/>
      <c r="C8" s="36"/>
      <c r="D8" s="95" t="s">
        <v>11</v>
      </c>
      <c r="I8" t="s">
        <v>156</v>
      </c>
      <c r="J8" s="37"/>
      <c r="K8" s="37"/>
      <c r="L8" s="37"/>
      <c r="M8" s="37"/>
    </row>
    <row r="9" spans="1:13" ht="58.5">
      <c r="A9" s="96" t="s">
        <v>13</v>
      </c>
      <c r="B9" s="96" t="s">
        <v>14</v>
      </c>
      <c r="C9" s="96" t="s">
        <v>157</v>
      </c>
      <c r="D9" s="97" t="s">
        <v>158</v>
      </c>
      <c r="E9" s="97" t="s">
        <v>159</v>
      </c>
      <c r="F9" s="97" t="s">
        <v>160</v>
      </c>
      <c r="G9" s="98" t="s">
        <v>161</v>
      </c>
      <c r="H9" s="99" t="s">
        <v>162</v>
      </c>
      <c r="I9" s="100" t="s">
        <v>163</v>
      </c>
      <c r="J9" s="99" t="s">
        <v>164</v>
      </c>
      <c r="K9" s="100" t="s">
        <v>165</v>
      </c>
      <c r="L9" s="99" t="s">
        <v>55</v>
      </c>
      <c r="M9" s="100" t="s">
        <v>56</v>
      </c>
    </row>
    <row r="10" spans="1:13" ht="15" customHeight="1">
      <c r="A10" s="69"/>
      <c r="B10" s="68" t="s">
        <v>80</v>
      </c>
      <c r="C10" s="13" t="s">
        <v>166</v>
      </c>
      <c r="D10" s="18" t="s">
        <v>167</v>
      </c>
      <c r="E10" s="101">
        <v>96.5</v>
      </c>
      <c r="F10" s="18">
        <v>20</v>
      </c>
      <c r="G10" s="18">
        <v>0</v>
      </c>
      <c r="H10" s="30">
        <f>IF(D10="м",E10-F10-G10,"")</f>
      </c>
      <c r="I10" s="70">
        <f aca="true" t="shared" si="0" ref="I10:I51">IF(ISNUMBER(H10),RANK(H10,$H$10:$H$51),"")</f>
      </c>
      <c r="J10" s="30">
        <f>IF(D10="см",E10-F10-G10,"")</f>
        <v>76.5</v>
      </c>
      <c r="K10" s="70">
        <f aca="true" t="shared" si="1" ref="K10:K51">IF(ISNUMBER(J10),RANK(J10,$J$10:$J$51),"")</f>
        <v>11</v>
      </c>
      <c r="L10" s="71"/>
      <c r="M10" s="102"/>
    </row>
    <row r="11" spans="1:13" ht="15" customHeight="1">
      <c r="A11" s="73"/>
      <c r="B11" s="62"/>
      <c r="C11" s="13" t="s">
        <v>168</v>
      </c>
      <c r="D11" s="18" t="s">
        <v>60</v>
      </c>
      <c r="E11" s="18">
        <v>21</v>
      </c>
      <c r="F11" s="18">
        <v>13</v>
      </c>
      <c r="G11" s="18">
        <v>0</v>
      </c>
      <c r="H11" s="30">
        <f aca="true" t="shared" si="2" ref="H11:H51">IF(D11="м",E11-F11-G11,"")</f>
        <v>8</v>
      </c>
      <c r="I11" s="70">
        <f t="shared" si="0"/>
        <v>24</v>
      </c>
      <c r="J11" s="30">
        <f aca="true" t="shared" si="3" ref="J11:J51">IF(D11="см",E11-F11-G11,"")</f>
      </c>
      <c r="K11" s="70">
        <f t="shared" si="1"/>
      </c>
      <c r="L11" s="74">
        <f>IF(ISBLANK(C10),"",SUM(H10:H12,J10:J12))</f>
        <v>142.5</v>
      </c>
      <c r="M11" s="103">
        <f>IF(ISNUMBER(L11),RANK(L11,$L$10:$L$51),"")</f>
        <v>12</v>
      </c>
    </row>
    <row r="12" spans="1:13" ht="15" customHeight="1">
      <c r="A12" s="75"/>
      <c r="B12" s="65"/>
      <c r="C12" s="13" t="s">
        <v>169</v>
      </c>
      <c r="D12" s="18" t="s">
        <v>60</v>
      </c>
      <c r="E12" s="18">
        <v>58</v>
      </c>
      <c r="F12" s="18">
        <v>0</v>
      </c>
      <c r="G12" s="18">
        <v>0</v>
      </c>
      <c r="H12" s="30">
        <f t="shared" si="2"/>
        <v>58</v>
      </c>
      <c r="I12" s="70">
        <f t="shared" si="0"/>
        <v>21</v>
      </c>
      <c r="J12" s="30">
        <f t="shared" si="3"/>
      </c>
      <c r="K12" s="70">
        <f t="shared" si="1"/>
      </c>
      <c r="L12" s="76"/>
      <c r="M12" s="104"/>
    </row>
    <row r="13" spans="1:13" ht="15" customHeight="1">
      <c r="A13" s="69" t="s">
        <v>66</v>
      </c>
      <c r="B13" s="169" t="s">
        <v>122</v>
      </c>
      <c r="C13" s="13" t="s">
        <v>170</v>
      </c>
      <c r="D13" s="18" t="s">
        <v>167</v>
      </c>
      <c r="E13" s="18">
        <v>175</v>
      </c>
      <c r="F13" s="18">
        <v>0</v>
      </c>
      <c r="G13" s="18">
        <v>0</v>
      </c>
      <c r="H13" s="30">
        <f t="shared" si="2"/>
      </c>
      <c r="I13" s="70">
        <f t="shared" si="0"/>
      </c>
      <c r="J13" s="30">
        <f t="shared" si="3"/>
        <v>175</v>
      </c>
      <c r="K13" s="70">
        <f t="shared" si="1"/>
        <v>3</v>
      </c>
      <c r="L13" s="71"/>
      <c r="M13" s="102"/>
    </row>
    <row r="14" spans="1:13" ht="15" customHeight="1">
      <c r="A14" s="73"/>
      <c r="B14" s="170"/>
      <c r="C14" s="13" t="s">
        <v>171</v>
      </c>
      <c r="D14" s="18" t="s">
        <v>60</v>
      </c>
      <c r="E14" s="18">
        <v>177</v>
      </c>
      <c r="F14" s="18">
        <v>15</v>
      </c>
      <c r="G14" s="18">
        <v>0</v>
      </c>
      <c r="H14" s="30">
        <f t="shared" si="2"/>
        <v>162</v>
      </c>
      <c r="I14" s="70">
        <f t="shared" si="0"/>
        <v>7</v>
      </c>
      <c r="J14" s="30">
        <f t="shared" si="3"/>
      </c>
      <c r="K14" s="70">
        <f t="shared" si="1"/>
      </c>
      <c r="L14" s="74">
        <f>IF(ISBLANK(C13),"",SUM(H13:H15,J13:J15))</f>
        <v>459</v>
      </c>
      <c r="M14" s="103">
        <f>IF(ISNUMBER(L14),RANK(L14,$L$10:$L$51),"")</f>
        <v>4</v>
      </c>
    </row>
    <row r="15" spans="1:13" ht="15" customHeight="1">
      <c r="A15" s="75"/>
      <c r="B15" s="65"/>
      <c r="C15" s="13" t="s">
        <v>172</v>
      </c>
      <c r="D15" s="18" t="s">
        <v>167</v>
      </c>
      <c r="E15" s="18">
        <v>122</v>
      </c>
      <c r="F15" s="18">
        <v>0</v>
      </c>
      <c r="G15" s="18">
        <v>0</v>
      </c>
      <c r="H15" s="30">
        <f>IF(D15="м",E15-F15-G15,"")</f>
      </c>
      <c r="I15" s="70">
        <f t="shared" si="0"/>
      </c>
      <c r="J15" s="30">
        <f>IF(D15="см",E15-F15-G15,"")</f>
        <v>122</v>
      </c>
      <c r="K15" s="70">
        <f t="shared" si="1"/>
        <v>8</v>
      </c>
      <c r="L15" s="76"/>
      <c r="M15" s="104"/>
    </row>
    <row r="16" spans="1:13" ht="15" customHeight="1">
      <c r="A16" s="69" t="s">
        <v>72</v>
      </c>
      <c r="B16" s="169" t="s">
        <v>127</v>
      </c>
      <c r="C16" s="13" t="s">
        <v>173</v>
      </c>
      <c r="D16" s="18" t="s">
        <v>60</v>
      </c>
      <c r="E16" s="18">
        <v>139</v>
      </c>
      <c r="F16" s="18">
        <v>0</v>
      </c>
      <c r="G16" s="18">
        <v>0</v>
      </c>
      <c r="H16" s="30">
        <f t="shared" si="2"/>
        <v>139</v>
      </c>
      <c r="I16" s="70">
        <f t="shared" si="0"/>
        <v>11</v>
      </c>
      <c r="J16" s="30">
        <f t="shared" si="3"/>
      </c>
      <c r="K16" s="70">
        <f t="shared" si="1"/>
      </c>
      <c r="L16" s="71"/>
      <c r="M16" s="102"/>
    </row>
    <row r="17" spans="1:13" ht="15" customHeight="1">
      <c r="A17" s="73"/>
      <c r="B17" s="170"/>
      <c r="C17" s="13" t="s">
        <v>174</v>
      </c>
      <c r="D17" s="18" t="s">
        <v>167</v>
      </c>
      <c r="E17" s="18">
        <v>97</v>
      </c>
      <c r="F17" s="18">
        <v>0</v>
      </c>
      <c r="G17" s="18">
        <v>0</v>
      </c>
      <c r="H17" s="30">
        <f t="shared" si="2"/>
      </c>
      <c r="I17" s="70">
        <f t="shared" si="0"/>
      </c>
      <c r="J17" s="30">
        <f t="shared" si="3"/>
        <v>97</v>
      </c>
      <c r="K17" s="70">
        <f t="shared" si="1"/>
        <v>10</v>
      </c>
      <c r="L17" s="74">
        <f>IF(ISBLANK(C16),"",SUM(H16:H18,J16:J18))</f>
        <v>348</v>
      </c>
      <c r="M17" s="103">
        <f>IF(ISNUMBER(L17),RANK(L17,$L$10:$L$51),"")</f>
        <v>7</v>
      </c>
    </row>
    <row r="18" spans="1:13" ht="15" customHeight="1">
      <c r="A18" s="75"/>
      <c r="B18" s="65"/>
      <c r="C18" s="13" t="s">
        <v>175</v>
      </c>
      <c r="D18" s="18" t="s">
        <v>167</v>
      </c>
      <c r="E18" s="18">
        <v>112</v>
      </c>
      <c r="F18" s="18">
        <v>0</v>
      </c>
      <c r="G18" s="18">
        <v>0</v>
      </c>
      <c r="H18" s="30">
        <f t="shared" si="2"/>
      </c>
      <c r="I18" s="70">
        <f t="shared" si="0"/>
      </c>
      <c r="J18" s="30">
        <f t="shared" si="3"/>
        <v>112</v>
      </c>
      <c r="K18" s="70">
        <f t="shared" si="1"/>
        <v>9</v>
      </c>
      <c r="L18" s="76"/>
      <c r="M18" s="104"/>
    </row>
    <row r="19" spans="1:13" ht="15" customHeight="1">
      <c r="A19" s="69" t="s">
        <v>79</v>
      </c>
      <c r="B19" s="56" t="s">
        <v>43</v>
      </c>
      <c r="C19" s="13" t="s">
        <v>176</v>
      </c>
      <c r="D19" s="18" t="s">
        <v>60</v>
      </c>
      <c r="E19" s="18">
        <v>89</v>
      </c>
      <c r="F19" s="18">
        <v>28</v>
      </c>
      <c r="G19" s="18">
        <v>0</v>
      </c>
      <c r="H19" s="30">
        <f t="shared" si="2"/>
        <v>61</v>
      </c>
      <c r="I19" s="70">
        <f t="shared" si="0"/>
        <v>20</v>
      </c>
      <c r="J19" s="30">
        <f t="shared" si="3"/>
      </c>
      <c r="K19" s="70">
        <f t="shared" si="1"/>
      </c>
      <c r="L19" s="71"/>
      <c r="M19" s="102"/>
    </row>
    <row r="20" spans="1:13" ht="15" customHeight="1">
      <c r="A20" s="73"/>
      <c r="B20" s="62"/>
      <c r="C20" s="13" t="s">
        <v>177</v>
      </c>
      <c r="D20" s="18" t="s">
        <v>167</v>
      </c>
      <c r="E20" s="18">
        <v>40</v>
      </c>
      <c r="F20" s="18">
        <v>53</v>
      </c>
      <c r="G20" s="18">
        <v>0</v>
      </c>
      <c r="H20" s="30">
        <f t="shared" si="2"/>
      </c>
      <c r="I20" s="70">
        <f t="shared" si="0"/>
      </c>
      <c r="J20" s="30">
        <f t="shared" si="3"/>
        <v>-13</v>
      </c>
      <c r="K20" s="70">
        <f t="shared" si="1"/>
        <v>17</v>
      </c>
      <c r="L20" s="74">
        <f>IF(ISBLANK(C19),"",SUM(H19:H21,J19:J21))</f>
        <v>133</v>
      </c>
      <c r="M20" s="103">
        <f>IF(ISNUMBER(L20),RANK(L20,$L$10:$L$51),"")</f>
        <v>13</v>
      </c>
    </row>
    <row r="21" spans="1:13" ht="15" customHeight="1">
      <c r="A21" s="75"/>
      <c r="B21" s="65"/>
      <c r="C21" s="13" t="s">
        <v>178</v>
      </c>
      <c r="D21" s="18" t="s">
        <v>60</v>
      </c>
      <c r="E21" s="18">
        <v>100</v>
      </c>
      <c r="F21" s="18">
        <v>10</v>
      </c>
      <c r="G21" s="18">
        <v>5</v>
      </c>
      <c r="H21" s="30">
        <f t="shared" si="2"/>
        <v>85</v>
      </c>
      <c r="I21" s="70">
        <f t="shared" si="0"/>
        <v>19</v>
      </c>
      <c r="J21" s="30">
        <f t="shared" si="3"/>
      </c>
      <c r="K21" s="70">
        <f t="shared" si="1"/>
      </c>
      <c r="L21" s="76"/>
      <c r="M21" s="104"/>
    </row>
    <row r="22" spans="1:13" ht="15" customHeight="1">
      <c r="A22" s="69" t="s">
        <v>87</v>
      </c>
      <c r="B22" s="56" t="s">
        <v>138</v>
      </c>
      <c r="C22" s="16" t="s">
        <v>179</v>
      </c>
      <c r="D22" s="18" t="s">
        <v>167</v>
      </c>
      <c r="E22" s="18">
        <v>36</v>
      </c>
      <c r="F22" s="18">
        <v>21</v>
      </c>
      <c r="G22" s="18">
        <v>0</v>
      </c>
      <c r="H22" s="30">
        <f t="shared" si="2"/>
      </c>
      <c r="I22" s="70">
        <f t="shared" si="0"/>
      </c>
      <c r="J22" s="30">
        <f t="shared" si="3"/>
        <v>15</v>
      </c>
      <c r="K22" s="70">
        <f t="shared" si="1"/>
        <v>16</v>
      </c>
      <c r="L22" s="71"/>
      <c r="M22" s="102"/>
    </row>
    <row r="23" spans="1:13" ht="15" customHeight="1">
      <c r="A23" s="73"/>
      <c r="B23" s="105"/>
      <c r="C23" s="13" t="s">
        <v>180</v>
      </c>
      <c r="D23" s="18" t="s">
        <v>60</v>
      </c>
      <c r="E23" s="18">
        <v>189</v>
      </c>
      <c r="F23" s="18">
        <v>0</v>
      </c>
      <c r="G23" s="18">
        <v>10</v>
      </c>
      <c r="H23" s="30">
        <f t="shared" si="2"/>
        <v>179</v>
      </c>
      <c r="I23" s="70">
        <f t="shared" si="0"/>
        <v>6</v>
      </c>
      <c r="J23" s="30">
        <f t="shared" si="3"/>
      </c>
      <c r="K23" s="70">
        <f t="shared" si="1"/>
      </c>
      <c r="L23" s="74">
        <f>IF(ISBLANK(C22),"",SUM(H22:H24,J22:J24))</f>
        <v>322</v>
      </c>
      <c r="M23" s="103">
        <f>IF(ISNUMBER(L23),RANK(L23,$L$10:$L$51),"")</f>
        <v>8</v>
      </c>
    </row>
    <row r="24" spans="1:13" ht="15" customHeight="1">
      <c r="A24" s="75"/>
      <c r="B24" s="65"/>
      <c r="C24" s="13" t="s">
        <v>181</v>
      </c>
      <c r="D24" s="18" t="s">
        <v>60</v>
      </c>
      <c r="E24" s="18">
        <v>156</v>
      </c>
      <c r="F24" s="18">
        <v>28</v>
      </c>
      <c r="G24" s="18">
        <v>0</v>
      </c>
      <c r="H24" s="30">
        <f t="shared" si="2"/>
        <v>128</v>
      </c>
      <c r="I24" s="70">
        <f t="shared" si="0"/>
        <v>14</v>
      </c>
      <c r="J24" s="30">
        <f t="shared" si="3"/>
      </c>
      <c r="K24" s="70">
        <f t="shared" si="1"/>
      </c>
      <c r="L24" s="76"/>
      <c r="M24" s="104"/>
    </row>
    <row r="25" spans="1:13" ht="15" customHeight="1">
      <c r="A25" s="69" t="s">
        <v>94</v>
      </c>
      <c r="B25" s="169" t="s">
        <v>144</v>
      </c>
      <c r="C25" s="13" t="s">
        <v>182</v>
      </c>
      <c r="D25" s="18" t="s">
        <v>167</v>
      </c>
      <c r="E25" s="18">
        <v>162</v>
      </c>
      <c r="F25" s="18">
        <v>10</v>
      </c>
      <c r="G25" s="18">
        <v>0</v>
      </c>
      <c r="H25" s="30">
        <f t="shared" si="2"/>
      </c>
      <c r="I25" s="70">
        <f t="shared" si="0"/>
      </c>
      <c r="J25" s="30">
        <f t="shared" si="3"/>
        <v>152</v>
      </c>
      <c r="K25" s="70">
        <f t="shared" si="1"/>
        <v>6</v>
      </c>
      <c r="L25" s="71"/>
      <c r="M25" s="102"/>
    </row>
    <row r="26" spans="1:13" ht="15" customHeight="1">
      <c r="A26" s="73"/>
      <c r="B26" s="170"/>
      <c r="C26" s="13" t="s">
        <v>183</v>
      </c>
      <c r="D26" s="18" t="s">
        <v>167</v>
      </c>
      <c r="E26" s="18">
        <v>162</v>
      </c>
      <c r="F26" s="18">
        <v>7</v>
      </c>
      <c r="G26" s="18">
        <v>0</v>
      </c>
      <c r="H26" s="30">
        <f t="shared" si="2"/>
      </c>
      <c r="I26" s="70">
        <f t="shared" si="0"/>
      </c>
      <c r="J26" s="30">
        <f t="shared" si="3"/>
        <v>155</v>
      </c>
      <c r="K26" s="70">
        <f t="shared" si="1"/>
        <v>5</v>
      </c>
      <c r="L26" s="74">
        <f>IF(ISBLANK(C25),"",SUM(H25:H27,J25:J27))</f>
        <v>457</v>
      </c>
      <c r="M26" s="103">
        <f>IF(ISNUMBER(L26),RANK(L26,$L$10:$L$51),"")</f>
        <v>5</v>
      </c>
    </row>
    <row r="27" spans="1:13" ht="15" customHeight="1">
      <c r="A27" s="75"/>
      <c r="B27" s="65"/>
      <c r="C27" s="13" t="s">
        <v>184</v>
      </c>
      <c r="D27" s="18" t="s">
        <v>60</v>
      </c>
      <c r="E27" s="18">
        <v>150</v>
      </c>
      <c r="F27" s="18">
        <v>0</v>
      </c>
      <c r="G27" s="18">
        <v>0</v>
      </c>
      <c r="H27" s="30">
        <f t="shared" si="2"/>
        <v>150</v>
      </c>
      <c r="I27" s="70">
        <f t="shared" si="0"/>
        <v>9</v>
      </c>
      <c r="J27" s="30">
        <f t="shared" si="3"/>
      </c>
      <c r="K27" s="70">
        <f t="shared" si="1"/>
      </c>
      <c r="L27" s="76"/>
      <c r="M27" s="104"/>
    </row>
    <row r="28" spans="1:13" ht="15" customHeight="1">
      <c r="A28" s="69" t="s">
        <v>100</v>
      </c>
      <c r="B28" s="68" t="s">
        <v>37</v>
      </c>
      <c r="C28" s="13" t="s">
        <v>185</v>
      </c>
      <c r="D28" s="18" t="s">
        <v>167</v>
      </c>
      <c r="E28" s="18">
        <v>71</v>
      </c>
      <c r="F28" s="18">
        <v>3</v>
      </c>
      <c r="G28" s="18">
        <v>0</v>
      </c>
      <c r="H28" s="30">
        <f t="shared" si="2"/>
      </c>
      <c r="I28" s="70">
        <f t="shared" si="0"/>
      </c>
      <c r="J28" s="30">
        <f t="shared" si="3"/>
        <v>68</v>
      </c>
      <c r="K28" s="70">
        <f t="shared" si="1"/>
        <v>12</v>
      </c>
      <c r="L28" s="71"/>
      <c r="M28" s="102"/>
    </row>
    <row r="29" spans="1:13" ht="15" customHeight="1">
      <c r="A29" s="73"/>
      <c r="B29" s="105"/>
      <c r="C29" s="13" t="s">
        <v>186</v>
      </c>
      <c r="D29" s="18" t="s">
        <v>60</v>
      </c>
      <c r="E29" s="18">
        <v>119</v>
      </c>
      <c r="F29" s="18">
        <v>1</v>
      </c>
      <c r="G29" s="18">
        <v>0</v>
      </c>
      <c r="H29" s="30">
        <f t="shared" si="2"/>
        <v>118</v>
      </c>
      <c r="I29" s="70">
        <f t="shared" si="0"/>
        <v>15</v>
      </c>
      <c r="J29" s="30">
        <f t="shared" si="3"/>
      </c>
      <c r="K29" s="70">
        <f t="shared" si="1"/>
      </c>
      <c r="L29" s="74">
        <f>IF(ISBLANK(C28),"",SUM(H28:H30,J28:J30))</f>
        <v>230</v>
      </c>
      <c r="M29" s="103">
        <f>IF(ISNUMBER(L29),RANK(L29,$L$10:$L$51),"")</f>
        <v>11</v>
      </c>
    </row>
    <row r="30" spans="1:13" ht="15" customHeight="1">
      <c r="A30" s="75"/>
      <c r="B30" s="65"/>
      <c r="C30" s="16" t="s">
        <v>187</v>
      </c>
      <c r="D30" s="18" t="s">
        <v>60</v>
      </c>
      <c r="E30" s="18">
        <v>44</v>
      </c>
      <c r="F30" s="18">
        <v>0</v>
      </c>
      <c r="G30" s="18">
        <v>0</v>
      </c>
      <c r="H30" s="30">
        <f>IF(D30="м",E30-F30-G30,"")</f>
        <v>44</v>
      </c>
      <c r="I30" s="70">
        <f t="shared" si="0"/>
        <v>22</v>
      </c>
      <c r="J30" s="30">
        <f>IF(D30="см",E30-F30-G30,"")</f>
      </c>
      <c r="K30" s="70">
        <f t="shared" si="1"/>
      </c>
      <c r="L30" s="76"/>
      <c r="M30" s="104"/>
    </row>
    <row r="31" spans="1:13" ht="15" customHeight="1">
      <c r="A31" s="69" t="s">
        <v>107</v>
      </c>
      <c r="B31" s="56" t="s">
        <v>115</v>
      </c>
      <c r="C31" s="13" t="s">
        <v>188</v>
      </c>
      <c r="D31" s="18" t="s">
        <v>60</v>
      </c>
      <c r="E31" s="18">
        <v>140</v>
      </c>
      <c r="F31" s="18">
        <v>0</v>
      </c>
      <c r="G31" s="18">
        <v>0</v>
      </c>
      <c r="H31" s="30">
        <f t="shared" si="2"/>
        <v>140</v>
      </c>
      <c r="I31" s="70">
        <f t="shared" si="0"/>
        <v>10</v>
      </c>
      <c r="J31" s="30">
        <f t="shared" si="3"/>
      </c>
      <c r="K31" s="70">
        <f t="shared" si="1"/>
      </c>
      <c r="L31" s="71"/>
      <c r="M31" s="102"/>
    </row>
    <row r="32" spans="1:13" ht="15" customHeight="1">
      <c r="A32" s="73"/>
      <c r="B32" s="62"/>
      <c r="C32" s="13" t="s">
        <v>189</v>
      </c>
      <c r="D32" s="18" t="s">
        <v>60</v>
      </c>
      <c r="E32" s="18">
        <v>99</v>
      </c>
      <c r="F32" s="18">
        <v>7</v>
      </c>
      <c r="G32" s="18">
        <v>0</v>
      </c>
      <c r="H32" s="30">
        <f t="shared" si="2"/>
        <v>92</v>
      </c>
      <c r="I32" s="70">
        <f t="shared" si="0"/>
        <v>17</v>
      </c>
      <c r="J32" s="30">
        <f t="shared" si="3"/>
      </c>
      <c r="K32" s="70">
        <f t="shared" si="1"/>
      </c>
      <c r="L32" s="74">
        <f>IF(ISBLANK(C31),"",SUM(H31:H33,J31:J33))</f>
        <v>284</v>
      </c>
      <c r="M32" s="103">
        <f>IF(ISNUMBER(L32),RANK(L32,$L$10:$L$51),"")</f>
        <v>10</v>
      </c>
    </row>
    <row r="33" spans="1:13" ht="15" customHeight="1">
      <c r="A33" s="75"/>
      <c r="B33" s="65"/>
      <c r="C33" s="16" t="s">
        <v>190</v>
      </c>
      <c r="D33" s="18" t="s">
        <v>167</v>
      </c>
      <c r="E33" s="18">
        <v>64</v>
      </c>
      <c r="F33" s="18">
        <v>12</v>
      </c>
      <c r="G33" s="18">
        <v>0</v>
      </c>
      <c r="H33" s="30">
        <f t="shared" si="2"/>
      </c>
      <c r="I33" s="70">
        <f t="shared" si="0"/>
      </c>
      <c r="J33" s="30">
        <f t="shared" si="3"/>
        <v>52</v>
      </c>
      <c r="K33" s="70">
        <f t="shared" si="1"/>
        <v>13</v>
      </c>
      <c r="L33" s="76"/>
      <c r="M33" s="104"/>
    </row>
    <row r="34" spans="1:13" ht="15" customHeight="1">
      <c r="A34" s="55" t="s">
        <v>114</v>
      </c>
      <c r="B34" s="56" t="s">
        <v>101</v>
      </c>
      <c r="C34" s="13" t="s">
        <v>191</v>
      </c>
      <c r="D34" s="18" t="s">
        <v>60</v>
      </c>
      <c r="E34" s="18">
        <v>209</v>
      </c>
      <c r="F34" s="18">
        <v>6</v>
      </c>
      <c r="G34" s="18">
        <v>0</v>
      </c>
      <c r="H34" s="30">
        <f t="shared" si="2"/>
        <v>203</v>
      </c>
      <c r="I34" s="70">
        <f t="shared" si="0"/>
        <v>4</v>
      </c>
      <c r="J34" s="30">
        <f t="shared" si="3"/>
      </c>
      <c r="K34" s="70">
        <f t="shared" si="1"/>
      </c>
      <c r="L34" s="71"/>
      <c r="M34" s="102"/>
    </row>
    <row r="35" spans="1:13" ht="15" customHeight="1">
      <c r="A35" s="61"/>
      <c r="B35" s="62"/>
      <c r="C35" s="13" t="s">
        <v>192</v>
      </c>
      <c r="D35" s="18" t="s">
        <v>167</v>
      </c>
      <c r="E35" s="18">
        <v>58</v>
      </c>
      <c r="F35" s="18">
        <v>10</v>
      </c>
      <c r="G35" s="18">
        <v>0</v>
      </c>
      <c r="H35" s="30">
        <f t="shared" si="2"/>
      </c>
      <c r="I35" s="70">
        <f t="shared" si="0"/>
      </c>
      <c r="J35" s="30">
        <f t="shared" si="3"/>
        <v>48</v>
      </c>
      <c r="K35" s="70">
        <f t="shared" si="1"/>
        <v>14</v>
      </c>
      <c r="L35" s="74">
        <f>IF(ISBLANK(C34),"",SUM(H34:H36,J34:J36))</f>
        <v>286</v>
      </c>
      <c r="M35" s="103">
        <f>IF(ISNUMBER(L35),RANK(L35,$L$10:$L$51),"")</f>
        <v>9</v>
      </c>
    </row>
    <row r="36" spans="1:13" ht="15" customHeight="1">
      <c r="A36" s="64"/>
      <c r="B36" s="65"/>
      <c r="C36" s="13" t="s">
        <v>193</v>
      </c>
      <c r="D36" s="18" t="s">
        <v>60</v>
      </c>
      <c r="E36" s="18">
        <v>56</v>
      </c>
      <c r="F36" s="18">
        <v>21</v>
      </c>
      <c r="G36" s="18">
        <v>0</v>
      </c>
      <c r="H36" s="30">
        <f t="shared" si="2"/>
        <v>35</v>
      </c>
      <c r="I36" s="70">
        <f t="shared" si="0"/>
        <v>23</v>
      </c>
      <c r="J36" s="30">
        <f t="shared" si="3"/>
      </c>
      <c r="K36" s="70">
        <f t="shared" si="1"/>
      </c>
      <c r="L36" s="76"/>
      <c r="M36" s="104"/>
    </row>
    <row r="37" spans="1:13" ht="15" customHeight="1">
      <c r="A37" s="55" t="s">
        <v>121</v>
      </c>
      <c r="B37" s="56" t="s">
        <v>58</v>
      </c>
      <c r="C37" s="13" t="s">
        <v>194</v>
      </c>
      <c r="D37" s="18" t="s">
        <v>167</v>
      </c>
      <c r="E37" s="18">
        <v>148</v>
      </c>
      <c r="F37" s="18">
        <v>0</v>
      </c>
      <c r="G37" s="18">
        <v>0</v>
      </c>
      <c r="H37" s="30">
        <f t="shared" si="2"/>
      </c>
      <c r="I37" s="70">
        <f t="shared" si="0"/>
      </c>
      <c r="J37" s="30">
        <f t="shared" si="3"/>
        <v>148</v>
      </c>
      <c r="K37" s="70">
        <f t="shared" si="1"/>
        <v>7</v>
      </c>
      <c r="L37" s="71"/>
      <c r="M37" s="102"/>
    </row>
    <row r="38" spans="1:13" ht="15" customHeight="1">
      <c r="A38" s="61"/>
      <c r="B38" s="105"/>
      <c r="C38" s="13" t="s">
        <v>195</v>
      </c>
      <c r="D38" s="18" t="s">
        <v>60</v>
      </c>
      <c r="E38" s="18">
        <v>168</v>
      </c>
      <c r="F38" s="18">
        <v>12</v>
      </c>
      <c r="G38" s="18">
        <v>0</v>
      </c>
      <c r="H38" s="30">
        <f t="shared" si="2"/>
        <v>156</v>
      </c>
      <c r="I38" s="70">
        <f t="shared" si="0"/>
        <v>8</v>
      </c>
      <c r="J38" s="30">
        <f t="shared" si="3"/>
      </c>
      <c r="K38" s="70">
        <f t="shared" si="1"/>
      </c>
      <c r="L38" s="74">
        <f>IF(ISBLANK(C37),"",SUM(H37:H39,J37:J39))</f>
        <v>442</v>
      </c>
      <c r="M38" s="103">
        <f>IF(ISNUMBER(L38),RANK(L38,$L$10:$L$51),"")</f>
        <v>6</v>
      </c>
    </row>
    <row r="39" spans="1:13" ht="15" customHeight="1">
      <c r="A39" s="64"/>
      <c r="B39" s="65"/>
      <c r="C39" s="13" t="s">
        <v>196</v>
      </c>
      <c r="D39" s="18" t="s">
        <v>60</v>
      </c>
      <c r="E39" s="18">
        <v>138</v>
      </c>
      <c r="F39" s="18">
        <v>0</v>
      </c>
      <c r="G39" s="18">
        <v>0</v>
      </c>
      <c r="H39" s="30">
        <f t="shared" si="2"/>
        <v>138</v>
      </c>
      <c r="I39" s="70">
        <f t="shared" si="0"/>
        <v>13</v>
      </c>
      <c r="J39" s="30">
        <f t="shared" si="3"/>
      </c>
      <c r="K39" s="70">
        <f t="shared" si="1"/>
      </c>
      <c r="L39" s="76"/>
      <c r="M39" s="104"/>
    </row>
    <row r="40" spans="1:13" ht="15" customHeight="1">
      <c r="A40" s="55" t="s">
        <v>126</v>
      </c>
      <c r="B40" s="67" t="s">
        <v>24</v>
      </c>
      <c r="C40" s="13" t="s">
        <v>197</v>
      </c>
      <c r="D40" s="18" t="s">
        <v>60</v>
      </c>
      <c r="E40" s="18">
        <v>139</v>
      </c>
      <c r="F40" s="18">
        <v>0</v>
      </c>
      <c r="G40" s="18">
        <v>0</v>
      </c>
      <c r="H40" s="30">
        <f t="shared" si="2"/>
        <v>139</v>
      </c>
      <c r="I40" s="70">
        <f t="shared" si="0"/>
        <v>11</v>
      </c>
      <c r="J40" s="30">
        <f t="shared" si="3"/>
      </c>
      <c r="K40" s="70">
        <f t="shared" si="1"/>
      </c>
      <c r="L40" s="71"/>
      <c r="M40" s="102"/>
    </row>
    <row r="41" spans="1:13" ht="15" customHeight="1">
      <c r="A41" s="61"/>
      <c r="B41" s="62"/>
      <c r="C41" s="13" t="s">
        <v>198</v>
      </c>
      <c r="D41" s="18" t="s">
        <v>167</v>
      </c>
      <c r="E41" s="18">
        <v>238</v>
      </c>
      <c r="F41" s="18">
        <v>0</v>
      </c>
      <c r="G41" s="18">
        <v>5</v>
      </c>
      <c r="H41" s="30">
        <f t="shared" si="2"/>
      </c>
      <c r="I41" s="70">
        <f t="shared" si="0"/>
      </c>
      <c r="J41" s="30">
        <f t="shared" si="3"/>
        <v>233</v>
      </c>
      <c r="K41" s="70">
        <f t="shared" si="1"/>
        <v>2</v>
      </c>
      <c r="L41" s="74">
        <f>IF(ISBLANK(C40),"",SUM(H40:H42,J40:J42))</f>
        <v>462</v>
      </c>
      <c r="M41" s="103">
        <f>IF(ISNUMBER(L41),RANK(L41,$L$10:$L$51),"")</f>
        <v>3</v>
      </c>
    </row>
    <row r="42" spans="1:13" ht="15" customHeight="1">
      <c r="A42" s="64"/>
      <c r="B42" s="65"/>
      <c r="C42" s="13" t="s">
        <v>199</v>
      </c>
      <c r="D42" s="18" t="s">
        <v>60</v>
      </c>
      <c r="E42" s="18">
        <v>115</v>
      </c>
      <c r="F42" s="18">
        <v>25</v>
      </c>
      <c r="G42" s="18">
        <v>0</v>
      </c>
      <c r="H42" s="30">
        <f t="shared" si="2"/>
        <v>90</v>
      </c>
      <c r="I42" s="70">
        <f t="shared" si="0"/>
        <v>18</v>
      </c>
      <c r="J42" s="30">
        <f t="shared" si="3"/>
      </c>
      <c r="K42" s="70">
        <f t="shared" si="1"/>
      </c>
      <c r="L42" s="76"/>
      <c r="M42" s="104"/>
    </row>
    <row r="43" spans="1:13" ht="15" customHeight="1">
      <c r="A43" s="55" t="s">
        <v>131</v>
      </c>
      <c r="B43" s="56" t="s">
        <v>73</v>
      </c>
      <c r="C43" s="13" t="s">
        <v>200</v>
      </c>
      <c r="D43" s="18" t="s">
        <v>60</v>
      </c>
      <c r="E43" s="18">
        <v>254</v>
      </c>
      <c r="F43" s="18">
        <v>21</v>
      </c>
      <c r="G43" s="18">
        <v>0</v>
      </c>
      <c r="H43" s="30">
        <f t="shared" si="2"/>
        <v>233</v>
      </c>
      <c r="I43" s="70">
        <f t="shared" si="0"/>
        <v>2</v>
      </c>
      <c r="J43" s="30">
        <f t="shared" si="3"/>
      </c>
      <c r="K43" s="70">
        <f t="shared" si="1"/>
      </c>
      <c r="L43" s="71"/>
      <c r="M43" s="102"/>
    </row>
    <row r="44" spans="1:13" ht="15" customHeight="1">
      <c r="A44" s="61"/>
      <c r="B44" s="62"/>
      <c r="C44" s="13" t="s">
        <v>201</v>
      </c>
      <c r="D44" s="18" t="s">
        <v>167</v>
      </c>
      <c r="E44" s="18">
        <v>272</v>
      </c>
      <c r="F44" s="18">
        <v>0</v>
      </c>
      <c r="G44" s="18">
        <v>0</v>
      </c>
      <c r="H44" s="30">
        <f t="shared" si="2"/>
      </c>
      <c r="I44" s="70">
        <f t="shared" si="0"/>
      </c>
      <c r="J44" s="30">
        <f t="shared" si="3"/>
        <v>272</v>
      </c>
      <c r="K44" s="70">
        <f t="shared" si="1"/>
        <v>1</v>
      </c>
      <c r="L44" s="74">
        <f>IF(ISBLANK(C43),"",SUM(H43:H45,J43:J45))</f>
        <v>719</v>
      </c>
      <c r="M44" s="103">
        <f>IF(ISNUMBER(L44),RANK(L44,$L$10:$L$51),"")</f>
        <v>1</v>
      </c>
    </row>
    <row r="45" spans="1:13" ht="15" customHeight="1">
      <c r="A45" s="64"/>
      <c r="B45" s="65"/>
      <c r="C45" s="16" t="s">
        <v>202</v>
      </c>
      <c r="D45" s="18" t="s">
        <v>60</v>
      </c>
      <c r="E45" s="18">
        <v>224</v>
      </c>
      <c r="F45" s="18">
        <v>10</v>
      </c>
      <c r="G45" s="18">
        <v>0</v>
      </c>
      <c r="H45" s="30">
        <f t="shared" si="2"/>
        <v>214</v>
      </c>
      <c r="I45" s="70">
        <f t="shared" si="0"/>
        <v>3</v>
      </c>
      <c r="J45" s="30">
        <f t="shared" si="3"/>
      </c>
      <c r="K45" s="70">
        <f t="shared" si="1"/>
      </c>
      <c r="L45" s="76"/>
      <c r="M45" s="104"/>
    </row>
    <row r="46" spans="1:13" ht="15" customHeight="1">
      <c r="A46" s="55" t="s">
        <v>203</v>
      </c>
      <c r="B46" s="56" t="s">
        <v>88</v>
      </c>
      <c r="C46" s="13" t="s">
        <v>204</v>
      </c>
      <c r="D46" s="18" t="s">
        <v>60</v>
      </c>
      <c r="E46" s="18">
        <v>132</v>
      </c>
      <c r="F46" s="18">
        <v>16</v>
      </c>
      <c r="G46" s="29"/>
      <c r="H46" s="30">
        <f t="shared" si="2"/>
        <v>116</v>
      </c>
      <c r="I46" s="70">
        <f t="shared" si="0"/>
        <v>16</v>
      </c>
      <c r="J46" s="30">
        <f t="shared" si="3"/>
      </c>
      <c r="K46" s="70">
        <f t="shared" si="1"/>
      </c>
      <c r="L46" s="71"/>
      <c r="M46" s="102"/>
    </row>
    <row r="47" spans="1:13" ht="15" customHeight="1">
      <c r="A47" s="61"/>
      <c r="B47" s="62"/>
      <c r="C47" s="13" t="s">
        <v>205</v>
      </c>
      <c r="D47" s="18" t="s">
        <v>167</v>
      </c>
      <c r="E47" s="18">
        <v>81</v>
      </c>
      <c r="F47" s="18">
        <v>50</v>
      </c>
      <c r="G47" s="29">
        <v>5</v>
      </c>
      <c r="H47" s="30">
        <f t="shared" si="2"/>
      </c>
      <c r="I47" s="70">
        <f t="shared" si="0"/>
      </c>
      <c r="J47" s="30">
        <f t="shared" si="3"/>
        <v>26</v>
      </c>
      <c r="K47" s="70">
        <f t="shared" si="1"/>
        <v>15</v>
      </c>
      <c r="L47" s="74">
        <f>IF(ISBLANK(C46),"",SUM(H46:H48,J46:J48))</f>
        <v>116</v>
      </c>
      <c r="M47" s="103">
        <f>IF(ISNUMBER(L47),RANK(L47,$L$10:$L$51),"")</f>
        <v>14</v>
      </c>
    </row>
    <row r="48" spans="1:13" ht="15" customHeight="1">
      <c r="A48" s="64"/>
      <c r="B48" s="65"/>
      <c r="C48" s="13" t="s">
        <v>206</v>
      </c>
      <c r="D48" s="18" t="s">
        <v>60</v>
      </c>
      <c r="E48" s="18">
        <v>26</v>
      </c>
      <c r="F48" s="18">
        <v>52</v>
      </c>
      <c r="G48" s="29"/>
      <c r="H48" s="30">
        <f t="shared" si="2"/>
        <v>-26</v>
      </c>
      <c r="I48" s="70">
        <f t="shared" si="0"/>
        <v>25</v>
      </c>
      <c r="J48" s="30">
        <f t="shared" si="3"/>
      </c>
      <c r="K48" s="70">
        <f t="shared" si="1"/>
      </c>
      <c r="L48" s="76"/>
      <c r="M48" s="104"/>
    </row>
    <row r="49" spans="1:13" ht="15" customHeight="1">
      <c r="A49" s="55" t="s">
        <v>207</v>
      </c>
      <c r="B49" s="171" t="s">
        <v>31</v>
      </c>
      <c r="C49" s="13" t="s">
        <v>208</v>
      </c>
      <c r="D49" s="18" t="s">
        <v>60</v>
      </c>
      <c r="E49" s="18">
        <v>255</v>
      </c>
      <c r="F49" s="18">
        <v>10</v>
      </c>
      <c r="G49" s="29"/>
      <c r="H49" s="30">
        <f t="shared" si="2"/>
        <v>245</v>
      </c>
      <c r="I49" s="70">
        <f t="shared" si="0"/>
        <v>1</v>
      </c>
      <c r="J49" s="30">
        <f t="shared" si="3"/>
      </c>
      <c r="K49" s="70">
        <f t="shared" si="1"/>
      </c>
      <c r="L49" s="71"/>
      <c r="M49" s="102"/>
    </row>
    <row r="50" spans="1:13" ht="15" customHeight="1">
      <c r="A50" s="61"/>
      <c r="B50" s="172"/>
      <c r="C50" s="13" t="s">
        <v>209</v>
      </c>
      <c r="D50" s="18" t="s">
        <v>60</v>
      </c>
      <c r="E50" s="18">
        <v>191</v>
      </c>
      <c r="F50" s="18">
        <v>4</v>
      </c>
      <c r="G50" s="29"/>
      <c r="H50" s="30">
        <f t="shared" si="2"/>
        <v>187</v>
      </c>
      <c r="I50" s="70">
        <f t="shared" si="0"/>
        <v>5</v>
      </c>
      <c r="J50" s="30">
        <f t="shared" si="3"/>
      </c>
      <c r="K50" s="70">
        <f t="shared" si="1"/>
      </c>
      <c r="L50" s="74">
        <f>IF(ISBLANK(C49),"",SUM(H49:H51,J49:J51))</f>
        <v>593</v>
      </c>
      <c r="M50" s="103">
        <f>IF(ISNUMBER(L50),RANK(L50,$L$10:$L$51),"")</f>
        <v>2</v>
      </c>
    </row>
    <row r="51" spans="1:13" ht="15" customHeight="1">
      <c r="A51" s="64"/>
      <c r="B51" s="173"/>
      <c r="C51" s="13" t="s">
        <v>210</v>
      </c>
      <c r="D51" s="18" t="s">
        <v>167</v>
      </c>
      <c r="E51" s="18">
        <v>200</v>
      </c>
      <c r="F51" s="18">
        <v>39</v>
      </c>
      <c r="G51" s="29"/>
      <c r="H51" s="30">
        <f t="shared" si="2"/>
      </c>
      <c r="I51" s="70">
        <f t="shared" si="0"/>
      </c>
      <c r="J51" s="30">
        <f t="shared" si="3"/>
        <v>161</v>
      </c>
      <c r="K51" s="70">
        <f t="shared" si="1"/>
        <v>4</v>
      </c>
      <c r="L51" s="76"/>
      <c r="M51" s="104"/>
    </row>
    <row r="52" spans="1:13" ht="12.75">
      <c r="A52" s="31"/>
      <c r="B52" s="32"/>
      <c r="C52" s="106"/>
      <c r="D52" s="33"/>
      <c r="E52" s="33"/>
      <c r="F52" s="33"/>
      <c r="G52" s="33"/>
      <c r="H52" s="28"/>
      <c r="I52" s="28"/>
      <c r="J52" s="28"/>
      <c r="K52" s="28"/>
      <c r="L52" s="28"/>
      <c r="M52" s="28"/>
    </row>
    <row r="53" spans="1:13" ht="12.75">
      <c r="A53" s="35"/>
      <c r="B53" s="36"/>
      <c r="C53" s="36"/>
      <c r="H53" s="37"/>
      <c r="I53" s="37"/>
      <c r="J53" s="37"/>
      <c r="K53" s="37"/>
      <c r="L53" s="37"/>
      <c r="M53" s="37"/>
    </row>
  </sheetData>
  <mergeCells count="4">
    <mergeCell ref="B13:B14"/>
    <mergeCell ref="B16:B17"/>
    <mergeCell ref="B25:B26"/>
    <mergeCell ref="B49:B5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2005-09-19T18:07:21Z</cp:lastPrinted>
  <dcterms:created xsi:type="dcterms:W3CDTF">2005-09-19T17:34:16Z</dcterms:created>
  <dcterms:modified xsi:type="dcterms:W3CDTF">2005-09-19T18:25:32Z</dcterms:modified>
  <cp:category/>
  <cp:version/>
  <cp:contentType/>
  <cp:contentStatus/>
</cp:coreProperties>
</file>